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5600" windowHeight="11535"/>
  </bookViews>
  <sheets>
    <sheet name="Прил. №6" sheetId="7" r:id="rId1"/>
  </sheets>
  <definedNames>
    <definedName name="_xlnm.Print_Titles" localSheetId="0">'Прил. №6'!$8:$8</definedName>
    <definedName name="_xlnm.Print_Area" localSheetId="0">'Прил. №6'!$A$2:$Z$376</definedName>
  </definedNames>
  <calcPr calcId="125725"/>
</workbook>
</file>

<file path=xl/calcChain.xml><?xml version="1.0" encoding="utf-8"?>
<calcChain xmlns="http://schemas.openxmlformats.org/spreadsheetml/2006/main">
  <c r="L260" i="7"/>
  <c r="L262"/>
  <c r="L242"/>
  <c r="I132"/>
  <c r="I133"/>
  <c r="I134"/>
  <c r="L132"/>
  <c r="L133"/>
  <c r="L134"/>
  <c r="I135"/>
  <c r="I137"/>
  <c r="I136"/>
  <c r="L135"/>
  <c r="L106"/>
  <c r="L107"/>
  <c r="I106"/>
  <c r="I107"/>
  <c r="I116"/>
  <c r="I115"/>
  <c r="I114"/>
  <c r="L114"/>
  <c r="L300"/>
  <c r="I307"/>
  <c r="I309"/>
  <c r="L307"/>
  <c r="I278"/>
  <c r="L278"/>
  <c r="I295"/>
  <c r="I297"/>
  <c r="L295"/>
  <c r="L256"/>
  <c r="L254" s="1"/>
  <c r="I273"/>
  <c r="I275"/>
  <c r="L273"/>
  <c r="L235"/>
  <c r="I251"/>
  <c r="I253"/>
  <c r="L251"/>
  <c r="I210"/>
  <c r="I212"/>
  <c r="L212"/>
  <c r="I230"/>
  <c r="I232"/>
  <c r="L230"/>
  <c r="I191"/>
  <c r="L189"/>
  <c r="L191"/>
  <c r="I207"/>
  <c r="I209"/>
  <c r="L207"/>
  <c r="I170"/>
  <c r="I168" s="1"/>
  <c r="L168"/>
  <c r="L170"/>
  <c r="I186"/>
  <c r="I188"/>
  <c r="L186"/>
  <c r="I77"/>
  <c r="I76"/>
  <c r="L77"/>
  <c r="L76"/>
  <c r="I92"/>
  <c r="I91"/>
  <c r="L90"/>
  <c r="I90"/>
  <c r="K320"/>
  <c r="K306"/>
  <c r="K294"/>
  <c r="K272"/>
  <c r="K250"/>
  <c r="K229"/>
  <c r="K206"/>
  <c r="K182"/>
  <c r="I263"/>
  <c r="I265"/>
  <c r="I17"/>
  <c r="I146"/>
  <c r="I145"/>
  <c r="I144"/>
  <c r="K43"/>
  <c r="J43"/>
  <c r="K170" l="1"/>
  <c r="K323"/>
  <c r="K300"/>
  <c r="K278"/>
  <c r="K256"/>
  <c r="K235"/>
  <c r="K212"/>
  <c r="K191"/>
  <c r="L72"/>
  <c r="L118"/>
  <c r="L119"/>
  <c r="L94"/>
  <c r="L95"/>
  <c r="L46"/>
  <c r="L47"/>
  <c r="K118"/>
  <c r="K119"/>
  <c r="I128"/>
  <c r="I127"/>
  <c r="K126"/>
  <c r="I126" s="1"/>
  <c r="I247"/>
  <c r="L245"/>
  <c r="I245" s="1"/>
  <c r="L263"/>
  <c r="L306"/>
  <c r="L294"/>
  <c r="L272"/>
  <c r="L250"/>
  <c r="L221"/>
  <c r="L229"/>
  <c r="L206"/>
  <c r="L174"/>
  <c r="L182"/>
  <c r="J27"/>
  <c r="L30"/>
  <c r="L27" s="1"/>
  <c r="L31"/>
  <c r="I31" s="1"/>
  <c r="L35"/>
  <c r="L32"/>
  <c r="K144"/>
  <c r="K77"/>
  <c r="K46"/>
  <c r="K312"/>
  <c r="I269"/>
  <c r="I185"/>
  <c r="K183"/>
  <c r="I183" s="1"/>
  <c r="K267"/>
  <c r="I267" s="1"/>
  <c r="I131"/>
  <c r="I130"/>
  <c r="I67"/>
  <c r="I66"/>
  <c r="I65"/>
  <c r="I64"/>
  <c r="I104"/>
  <c r="I103"/>
  <c r="K167" l="1"/>
  <c r="K25" s="1"/>
  <c r="K117"/>
  <c r="L28"/>
  <c r="I30"/>
  <c r="I29" s="1"/>
  <c r="L29"/>
  <c r="L26" s="1"/>
  <c r="L129" l="1"/>
  <c r="I129" s="1"/>
  <c r="L102"/>
  <c r="I102" s="1"/>
  <c r="L63"/>
  <c r="I63" s="1"/>
  <c r="I72"/>
  <c r="I74"/>
  <c r="I164"/>
  <c r="I161"/>
  <c r="I158"/>
  <c r="J151"/>
  <c r="K152"/>
  <c r="K159"/>
  <c r="I159" s="1"/>
  <c r="K162"/>
  <c r="I162" s="1"/>
  <c r="K156"/>
  <c r="I156" s="1"/>
  <c r="K150" l="1"/>
  <c r="K318"/>
  <c r="I152"/>
  <c r="K93"/>
  <c r="I73"/>
  <c r="I155"/>
  <c r="I154"/>
  <c r="I151" s="1"/>
  <c r="J153"/>
  <c r="I316"/>
  <c r="I173"/>
  <c r="I320" l="1"/>
  <c r="I318" s="1"/>
  <c r="I153"/>
  <c r="I150" s="1"/>
  <c r="J150"/>
  <c r="J47"/>
  <c r="K68"/>
  <c r="K47" s="1"/>
  <c r="J334"/>
  <c r="I334" s="1"/>
  <c r="L346"/>
  <c r="I346" s="1"/>
  <c r="I345"/>
  <c r="I226"/>
  <c r="I203"/>
  <c r="K290"/>
  <c r="I290" s="1"/>
  <c r="K45" l="1"/>
  <c r="I68"/>
  <c r="K123"/>
  <c r="K87"/>
  <c r="K84"/>
  <c r="K60"/>
  <c r="L332" l="1"/>
  <c r="L325"/>
  <c r="L224" l="1"/>
  <c r="L201"/>
  <c r="L177"/>
  <c r="K177"/>
  <c r="K168" l="1"/>
  <c r="K180"/>
  <c r="K76"/>
  <c r="J119"/>
  <c r="J106"/>
  <c r="J107"/>
  <c r="L105" l="1"/>
  <c r="J105"/>
  <c r="J94" l="1"/>
  <c r="J95"/>
  <c r="J76"/>
  <c r="J77"/>
  <c r="L287"/>
  <c r="K285"/>
  <c r="K260"/>
  <c r="L233"/>
  <c r="K242"/>
  <c r="K221"/>
  <c r="L200"/>
  <c r="K198"/>
  <c r="I176"/>
  <c r="K174"/>
  <c r="L365"/>
  <c r="L93" l="1"/>
  <c r="I200"/>
  <c r="I242"/>
  <c r="I287"/>
  <c r="I285" s="1"/>
  <c r="I221"/>
  <c r="I223"/>
  <c r="L285"/>
  <c r="I174"/>
  <c r="L198"/>
  <c r="I198" s="1"/>
  <c r="I262"/>
  <c r="I244"/>
  <c r="I235" s="1"/>
  <c r="J347"/>
  <c r="K347"/>
  <c r="I350"/>
  <c r="I351"/>
  <c r="I349"/>
  <c r="J338"/>
  <c r="L338"/>
  <c r="K338"/>
  <c r="I341"/>
  <c r="K332"/>
  <c r="I337"/>
  <c r="K325"/>
  <c r="I330"/>
  <c r="I331"/>
  <c r="I260" l="1"/>
  <c r="I256"/>
  <c r="L43"/>
  <c r="L44"/>
  <c r="K224"/>
  <c r="I224" s="1"/>
  <c r="K26" l="1"/>
  <c r="K301"/>
  <c r="J46"/>
  <c r="I88"/>
  <c r="J139"/>
  <c r="K201"/>
  <c r="I201" s="1"/>
  <c r="J312"/>
  <c r="I317"/>
  <c r="I312" s="1"/>
  <c r="I375"/>
  <c r="J20"/>
  <c r="L117" l="1"/>
  <c r="K288"/>
  <c r="I288" s="1"/>
  <c r="I329"/>
  <c r="J354"/>
  <c r="I358"/>
  <c r="J318"/>
  <c r="J156"/>
  <c r="J327"/>
  <c r="J140"/>
  <c r="J182"/>
  <c r="J272"/>
  <c r="J256" s="1"/>
  <c r="J294"/>
  <c r="I294" s="1"/>
  <c r="I291" s="1"/>
  <c r="J229"/>
  <c r="J306"/>
  <c r="I306" s="1"/>
  <c r="J250"/>
  <c r="J235" s="1"/>
  <c r="J206"/>
  <c r="J148"/>
  <c r="I59"/>
  <c r="I58"/>
  <c r="I56"/>
  <c r="I55"/>
  <c r="I50"/>
  <c r="I49"/>
  <c r="J191" l="1"/>
  <c r="I206"/>
  <c r="J212"/>
  <c r="I229"/>
  <c r="I182"/>
  <c r="J278"/>
  <c r="I250"/>
  <c r="J48"/>
  <c r="I48" s="1"/>
  <c r="J141"/>
  <c r="J81"/>
  <c r="J78"/>
  <c r="I180" l="1"/>
  <c r="I327"/>
  <c r="I335"/>
  <c r="J332"/>
  <c r="J57"/>
  <c r="I57" s="1"/>
  <c r="J54"/>
  <c r="I54" s="1"/>
  <c r="I352"/>
  <c r="I336"/>
  <c r="I328"/>
  <c r="J45" l="1"/>
  <c r="J118"/>
  <c r="I143"/>
  <c r="I140" s="1"/>
  <c r="I142"/>
  <c r="I139" s="1"/>
  <c r="I141"/>
  <c r="I138" s="1"/>
  <c r="J138"/>
  <c r="J117" l="1"/>
  <c r="I117" s="1"/>
  <c r="J147"/>
  <c r="I147" s="1"/>
  <c r="I149"/>
  <c r="I148"/>
  <c r="I122"/>
  <c r="I121"/>
  <c r="J120"/>
  <c r="I120" s="1"/>
  <c r="J179"/>
  <c r="J300"/>
  <c r="J298" s="1"/>
  <c r="I179" l="1"/>
  <c r="J170"/>
  <c r="J177"/>
  <c r="I177" s="1"/>
  <c r="J254"/>
  <c r="J263"/>
  <c r="L343"/>
  <c r="K343"/>
  <c r="J344"/>
  <c r="J326"/>
  <c r="J325" s="1"/>
  <c r="I266"/>
  <c r="J301"/>
  <c r="J279"/>
  <c r="J233"/>
  <c r="J215"/>
  <c r="I215" s="1"/>
  <c r="I284"/>
  <c r="J282"/>
  <c r="I282" s="1"/>
  <c r="J270"/>
  <c r="I220"/>
  <c r="J218"/>
  <c r="I218" s="1"/>
  <c r="I197"/>
  <c r="I41"/>
  <c r="J39"/>
  <c r="J40"/>
  <c r="I40" s="1"/>
  <c r="J171"/>
  <c r="I171" s="1"/>
  <c r="J343" l="1"/>
  <c r="J324" s="1"/>
  <c r="I344"/>
  <c r="I343" s="1"/>
  <c r="I326"/>
  <c r="I325" s="1"/>
  <c r="I39"/>
  <c r="J38"/>
  <c r="J28" s="1"/>
  <c r="J26" s="1"/>
  <c r="I26" s="1"/>
  <c r="J195"/>
  <c r="I195" s="1"/>
  <c r="I38" l="1"/>
  <c r="I83"/>
  <c r="I82"/>
  <c r="J108"/>
  <c r="I108" s="1"/>
  <c r="J96"/>
  <c r="I96" s="1"/>
  <c r="I93" s="1"/>
  <c r="L270"/>
  <c r="L304"/>
  <c r="J227"/>
  <c r="K227"/>
  <c r="L227"/>
  <c r="K291"/>
  <c r="K111"/>
  <c r="I111" s="1"/>
  <c r="I84"/>
  <c r="I81"/>
  <c r="I78"/>
  <c r="I80"/>
  <c r="I79"/>
  <c r="I356"/>
  <c r="L354"/>
  <c r="K354"/>
  <c r="I372"/>
  <c r="K368"/>
  <c r="L347"/>
  <c r="L324" s="1"/>
  <c r="I357"/>
  <c r="L368"/>
  <c r="I371"/>
  <c r="L359"/>
  <c r="I361"/>
  <c r="L362"/>
  <c r="I362" s="1"/>
  <c r="I364"/>
  <c r="I370"/>
  <c r="I363"/>
  <c r="K365"/>
  <c r="I367"/>
  <c r="J365"/>
  <c r="I366"/>
  <c r="K359"/>
  <c r="J359"/>
  <c r="I360"/>
  <c r="I342"/>
  <c r="I339"/>
  <c r="I333"/>
  <c r="I332" s="1"/>
  <c r="L318"/>
  <c r="L312"/>
  <c r="L310" s="1"/>
  <c r="L314"/>
  <c r="I303"/>
  <c r="I300" s="1"/>
  <c r="I281"/>
  <c r="I259"/>
  <c r="J236"/>
  <c r="I217"/>
  <c r="J189"/>
  <c r="L298"/>
  <c r="K298"/>
  <c r="K304"/>
  <c r="J304"/>
  <c r="I304"/>
  <c r="L301"/>
  <c r="L276"/>
  <c r="K276"/>
  <c r="L291"/>
  <c r="J291"/>
  <c r="K254"/>
  <c r="K270"/>
  <c r="I272"/>
  <c r="K233"/>
  <c r="L248"/>
  <c r="K248"/>
  <c r="J248"/>
  <c r="L210"/>
  <c r="K210"/>
  <c r="K189"/>
  <c r="L204"/>
  <c r="K204"/>
  <c r="J204"/>
  <c r="L180"/>
  <c r="J180"/>
  <c r="I113"/>
  <c r="I98"/>
  <c r="I95" s="1"/>
  <c r="I97"/>
  <c r="I94" s="1"/>
  <c r="I89"/>
  <c r="I62"/>
  <c r="I61"/>
  <c r="I53"/>
  <c r="I52"/>
  <c r="I20"/>
  <c r="L152"/>
  <c r="L150" s="1"/>
  <c r="I87"/>
  <c r="I60"/>
  <c r="I123"/>
  <c r="J51"/>
  <c r="I51" s="1"/>
  <c r="L14"/>
  <c r="L12" s="1"/>
  <c r="J14"/>
  <c r="L18"/>
  <c r="J18"/>
  <c r="L15"/>
  <c r="K15"/>
  <c r="K14" s="1"/>
  <c r="K12" s="1"/>
  <c r="J15"/>
  <c r="I373"/>
  <c r="I369"/>
  <c r="J368"/>
  <c r="I109"/>
  <c r="I110"/>
  <c r="I340"/>
  <c r="J192"/>
  <c r="I192" s="1"/>
  <c r="I47" l="1"/>
  <c r="I44" s="1"/>
  <c r="I46"/>
  <c r="I43" s="1"/>
  <c r="I254"/>
  <c r="K44"/>
  <c r="K11" s="1"/>
  <c r="I227"/>
  <c r="K310"/>
  <c r="I204"/>
  <c r="I276"/>
  <c r="I270"/>
  <c r="I248"/>
  <c r="K353"/>
  <c r="I338"/>
  <c r="I124"/>
  <c r="I118" s="1"/>
  <c r="I314"/>
  <c r="I310"/>
  <c r="J167"/>
  <c r="J165" s="1"/>
  <c r="J12"/>
  <c r="I12" s="1"/>
  <c r="J310"/>
  <c r="I279"/>
  <c r="J29"/>
  <c r="I28"/>
  <c r="J276"/>
  <c r="J210"/>
  <c r="I359"/>
  <c r="I348"/>
  <c r="I347" s="1"/>
  <c r="I85"/>
  <c r="I27"/>
  <c r="J93"/>
  <c r="I238"/>
  <c r="L24"/>
  <c r="L10" s="1"/>
  <c r="I14"/>
  <c r="J257"/>
  <c r="I301"/>
  <c r="K75"/>
  <c r="I15"/>
  <c r="K105"/>
  <c r="I105" s="1"/>
  <c r="I298"/>
  <c r="L45"/>
  <c r="I45" s="1"/>
  <c r="J353"/>
  <c r="L353"/>
  <c r="I257"/>
  <c r="I86"/>
  <c r="L167"/>
  <c r="L165" s="1"/>
  <c r="I355"/>
  <c r="I354" s="1"/>
  <c r="I368"/>
  <c r="I365"/>
  <c r="I18"/>
  <c r="L75"/>
  <c r="I194"/>
  <c r="I236"/>
  <c r="J168"/>
  <c r="J24"/>
  <c r="J10" s="1"/>
  <c r="I125"/>
  <c r="I119" s="1"/>
  <c r="K324"/>
  <c r="I24" l="1"/>
  <c r="I42"/>
  <c r="I167"/>
  <c r="I25" s="1"/>
  <c r="I11" s="1"/>
  <c r="I189"/>
  <c r="J323"/>
  <c r="J322"/>
  <c r="K322"/>
  <c r="I324"/>
  <c r="J44"/>
  <c r="J25" s="1"/>
  <c r="J75"/>
  <c r="I75" s="1"/>
  <c r="K24"/>
  <c r="K10" s="1"/>
  <c r="K165"/>
  <c r="I233"/>
  <c r="L323"/>
  <c r="K42"/>
  <c r="I353"/>
  <c r="L25"/>
  <c r="L11" s="1"/>
  <c r="L42"/>
  <c r="L23" s="1"/>
  <c r="L9" s="1"/>
  <c r="I10" l="1"/>
  <c r="K23"/>
  <c r="K9" s="1"/>
  <c r="I322"/>
  <c r="J42"/>
  <c r="J23" s="1"/>
  <c r="I323"/>
  <c r="I165"/>
  <c r="I23" s="1"/>
  <c r="J11"/>
  <c r="J374"/>
  <c r="I374" s="1"/>
  <c r="I9" l="1"/>
  <c r="J9"/>
</calcChain>
</file>

<file path=xl/comments1.xml><?xml version="1.0" encoding="utf-8"?>
<comments xmlns="http://schemas.openxmlformats.org/spreadsheetml/2006/main">
  <authors>
    <author>user0712</author>
  </authors>
  <commentList>
    <comment ref="J25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добавить  при распределении остатков 2017г. 35 т.р., плаан 890 т.р.
</t>
        </r>
      </text>
    </comment>
  </commentList>
</comments>
</file>

<file path=xl/sharedStrings.xml><?xml version="1.0" encoding="utf-8"?>
<sst xmlns="http://schemas.openxmlformats.org/spreadsheetml/2006/main" count="775" uniqueCount="338">
  <si>
    <t>Код бюджетной</t>
  </si>
  <si>
    <t>классификации</t>
  </si>
  <si>
    <t>2.2.</t>
  </si>
  <si>
    <t>1.</t>
  </si>
  <si>
    <t>1</t>
  </si>
  <si>
    <t>2.</t>
  </si>
  <si>
    <t>3</t>
  </si>
  <si>
    <t>4</t>
  </si>
  <si>
    <t>5</t>
  </si>
  <si>
    <t>6</t>
  </si>
  <si>
    <t>7</t>
  </si>
  <si>
    <t>№ п/п</t>
  </si>
  <si>
    <t>2.1.</t>
  </si>
  <si>
    <t>3.</t>
  </si>
  <si>
    <t>3.1.</t>
  </si>
  <si>
    <t>3.2.</t>
  </si>
  <si>
    <t>районный бюджет</t>
  </si>
  <si>
    <t>Всего расходов, тыс.рублей</t>
  </si>
  <si>
    <t>План расходов по годам реализации, тыс.рублей</t>
  </si>
  <si>
    <t>всего</t>
  </si>
  <si>
    <t>краевой бюджет</t>
  </si>
  <si>
    <t>Исполнитель</t>
  </si>
  <si>
    <t>3.2.1.</t>
  </si>
  <si>
    <t>Наименование муниципальной программы, подпрограммы, мероприятия подпрограммы, отдельного мероприятия</t>
  </si>
  <si>
    <t>Источники ресурсного обеспечения</t>
  </si>
  <si>
    <t>Муниципальная программа «Развитие транспортного комплекса Партизанского муниципального района» на 2018-2020 годы</t>
  </si>
  <si>
    <t>Подпрограмма 1 «Развитие транспортного комплекса в Партизанском муниципальном районе на 2018-2020 годы»,  всего</t>
  </si>
  <si>
    <t xml:space="preserve">2018 г. </t>
  </si>
  <si>
    <t xml:space="preserve">2020 г. </t>
  </si>
  <si>
    <t xml:space="preserve">Отдел дорожного хозяйства и транспорта администрации 
Партизанского муниципального района 
(далее - отдел дорожного хозяйства и транспорта АПМР)
</t>
  </si>
  <si>
    <t>Отдел дорожного хозяйства и транспорта АПМР</t>
  </si>
  <si>
    <t xml:space="preserve">Ремонт автомобильных дорог общего пользования местного значения на территории Партизанского муниципального  района, всего, в том числе: </t>
  </si>
  <si>
    <t>3.2.1.1.</t>
  </si>
  <si>
    <t>3.2.1.2.</t>
  </si>
  <si>
    <t>Отдел дорожного хозяйства и транспорта АПМ</t>
  </si>
  <si>
    <t>Ремонт внутрипоселковой дороги по  ул.60 лет СССР в с.Владимиро-Александровское</t>
  </si>
  <si>
    <t>3.2.1.3.</t>
  </si>
  <si>
    <t>Ремонт автомобильных дорог и искусственных дорожных сооружений в границах Екатериновского сельского поселения, всего</t>
  </si>
  <si>
    <t>Ремонт автомобильных дорог и искусственных дорожных сооружений в границах Владимиро-Александровского сельского поселения, всего</t>
  </si>
  <si>
    <t>3.2.2.</t>
  </si>
  <si>
    <t>3.2.2.2.</t>
  </si>
  <si>
    <t>3.2.2.4.</t>
  </si>
  <si>
    <t>3.2.3.</t>
  </si>
  <si>
    <t>3.2.3.1</t>
  </si>
  <si>
    <t>3.2.4.</t>
  </si>
  <si>
    <t>3.2.4.1.</t>
  </si>
  <si>
    <t>Ремонт автомобильных дорог и искусственных дорожных сооружений в границах  Золотодолинского сельского поселения, всего</t>
  </si>
  <si>
    <t>Ремонт автомобильных дорог и искусственных дорожных сооружений в границах Сергеевского сельского поселения, всего</t>
  </si>
  <si>
    <t>3.2.5.</t>
  </si>
  <si>
    <t>3.2.6.</t>
  </si>
  <si>
    <t>3.2.1.4.</t>
  </si>
  <si>
    <t>3.2.1.5.</t>
  </si>
  <si>
    <t>3.3.</t>
  </si>
  <si>
    <t>3.3.1.</t>
  </si>
  <si>
    <t>3.4.</t>
  </si>
  <si>
    <t>Содержание автомобильных дорог общего пользования местного значения, элементов их обустройства и искусственных дорожных сооружений на территории Партизанского муниципального района, всего, в том числе</t>
  </si>
  <si>
    <t>3.4.1.</t>
  </si>
  <si>
    <t>Содержание автомобильных дорог в границах Владимиро-Александровского сельского поселения, всего, в том числе:</t>
  </si>
  <si>
    <t>3.4.1.1.</t>
  </si>
  <si>
    <t>3.4.1.2.</t>
  </si>
  <si>
    <t>Содержание автомобильных дорог в границах Екатериновского сельского поселения, всего, в том числе:</t>
  </si>
  <si>
    <t>3.4.2.</t>
  </si>
  <si>
    <t>3.4.3.</t>
  </si>
  <si>
    <t>3.4.2.1.</t>
  </si>
  <si>
    <t>3.4.2.2.</t>
  </si>
  <si>
    <t>3.4.3.1.</t>
  </si>
  <si>
    <t>3.4.3.2.</t>
  </si>
  <si>
    <t>Содержание автомобильных дорог в границах Новицкого  сельского поселения, всего, в том числе:</t>
  </si>
  <si>
    <t>3.4.4.</t>
  </si>
  <si>
    <t>3.4.4.1.</t>
  </si>
  <si>
    <t>Содержание автомобильных дорог в границах Золотодолинского  сельского поселения, всего, в том числе:</t>
  </si>
  <si>
    <t>3.4.5.</t>
  </si>
  <si>
    <t>Содержание автомобильных дорог в границах Сергеевского сельского поселения, всего, в том числе:</t>
  </si>
  <si>
    <t>3.4.5.1.</t>
  </si>
  <si>
    <t>3.4.5.2.</t>
  </si>
  <si>
    <t>3.4.6.</t>
  </si>
  <si>
    <t>3.4.6.1.</t>
  </si>
  <si>
    <t>3.4.6.2.</t>
  </si>
  <si>
    <t>Содержание автомобильных дорог в границах Новолитовского сельского поселения, всего, в том числе:</t>
  </si>
  <si>
    <t xml:space="preserve">Содержание автомобильных дорог на межселенной территории Партизанского муниципального района, всего, в том числе: </t>
  </si>
  <si>
    <t>3.4.7.1.</t>
  </si>
  <si>
    <t>3.4.7.2.</t>
  </si>
  <si>
    <t>Прочие расходы по содержанию автомобильных  дорог местного значения, всего, в том числе:</t>
  </si>
  <si>
    <t>3.4.8.</t>
  </si>
  <si>
    <t>3.4.8.1.</t>
  </si>
  <si>
    <t>Резерв средств на мероприятия в области  содержания автомобильных дорог,  искусственных дорожных сооружений на территории Партизанского муниципального района</t>
  </si>
  <si>
    <t>3.4.9.</t>
  </si>
  <si>
    <t>4.</t>
  </si>
  <si>
    <t>4.1.</t>
  </si>
  <si>
    <t>4.1.1.</t>
  </si>
  <si>
    <t>Содержание элементов обустройства автомобильных дорог общего пользования местного значения на территории Партизанского муниципального района для обеспечения безопасных условий движения</t>
  </si>
  <si>
    <t>4.1.1.1.</t>
  </si>
  <si>
    <t>4.1.1.1.1</t>
  </si>
  <si>
    <t>4.1.1.2.</t>
  </si>
  <si>
    <t>4.1.1.2.1</t>
  </si>
  <si>
    <t>4.1.1.2.2.</t>
  </si>
  <si>
    <t xml:space="preserve">Обустройство пешеходных переходов на внутрипоселковых дорогах в границах Екатериновского сельского поселения,  всего, в том числе: </t>
  </si>
  <si>
    <t>4.1.1.2.3.</t>
  </si>
  <si>
    <t>4.1.1.3.</t>
  </si>
  <si>
    <t>4.1.1.3.1</t>
  </si>
  <si>
    <t>4.1.1.3.2.</t>
  </si>
  <si>
    <t>4.1.1.3.3.</t>
  </si>
  <si>
    <t>4.1.1.4.</t>
  </si>
  <si>
    <t>Обустройство пешеходных переходов на внутрипоселковых дорогах  в границах Сергеевского сельского поселения,  всего</t>
  </si>
  <si>
    <t>4.1.1.5.</t>
  </si>
  <si>
    <t>4.1.1.5.1</t>
  </si>
  <si>
    <t>4.1.1.5.2.</t>
  </si>
  <si>
    <t>Обустройство пешеходных переходов на внутрипоселковых дорогах  в границах Новицкого сельского поселения, всего</t>
  </si>
  <si>
    <t>Мероприятия по безопасности дорожного движения                         в границах Владимиро-Александровского сельского поселения, всего, в том числе:</t>
  </si>
  <si>
    <t>4.1.2.</t>
  </si>
  <si>
    <t>4.1.2.1.</t>
  </si>
  <si>
    <t>4.1.2.2.</t>
  </si>
  <si>
    <t>Мероприятия по безопасности дорожного движения                  в  границах Екатериновского сельского поселения,  всего, в том числе:</t>
  </si>
  <si>
    <t>Нанесение горизонтальной дорожной разметки на внутрипоселковых дорогах по ул.Космическая, ул.Комсомольская, ул.Подгорная в с.Екатериновка</t>
  </si>
  <si>
    <t>4.1.2.1.1.</t>
  </si>
  <si>
    <t>4.1.2.2.1</t>
  </si>
  <si>
    <t>4.1.2.3.</t>
  </si>
  <si>
    <t>Мероприятия по безопасности дорожного движения                  в границах Новицкого сельского поселения, всего</t>
  </si>
  <si>
    <t>4.1.2.4.</t>
  </si>
  <si>
    <t>Мероприятия по безопасности дорожного движения                  в границах Золотодолинского сельского поселения, всего</t>
  </si>
  <si>
    <t>Нанесение горизонтальной дорожной разметки на внутрипоселковых дорогах по ул.Спортивная, ул.Центральная в с.Золотая Долина</t>
  </si>
  <si>
    <t>4.1.2.4.1.</t>
  </si>
  <si>
    <t>Мероприятия по безопасности дорожного движения                   в границах Сергеевского сельского поселения, всего</t>
  </si>
  <si>
    <t>4.1.2.5.</t>
  </si>
  <si>
    <t>4.1.2.6.</t>
  </si>
  <si>
    <t>Мероприятия по безопасности дорожного движения                    на межселенной территории Партизанского муниципального района, всего</t>
  </si>
  <si>
    <t>4.1.2.5.1.</t>
  </si>
  <si>
    <t>4.1.1.5.4.</t>
  </si>
  <si>
    <t>4.1.2.4.2.</t>
  </si>
  <si>
    <t xml:space="preserve">Нанесение (обновление) горизонтальной дорожной разметки на внутрипоселковых дорогах по ул.Лазо, ул.Шоссейная в с.Сергеевка </t>
  </si>
  <si>
    <t>4.1.2.5.2.</t>
  </si>
  <si>
    <t>4.1.2.3.1.</t>
  </si>
  <si>
    <t>Установка дорожного знака 2.4. "Уступи дорогу" на перекрестках в с.Новицкое: на выезде с ул.Луговая  на автодорогу Находка-Лазо-Ольга -Кавалерово, на выезде с ул.Муравьева на ул.Лазо, на выезде с ул.Нагорная на ул.Муравьева, на выезде с ул.Матросова на ул.Лазо,  на выезде с ул.Стрельникова на ул.Лазо, в пос.Николаевка: на выезде с ул.Лазо на автодорогу Находка-Лазо-Ольга -Кавалерово, на выезде с ул.Совхозная на автодорогу Находка-Лазо-Ольга -Кавалерово,  а также установка дорожного знака 2.1. "Главная дорога" в с.Новицкое: на выезде с ул.Лазо на ул.Муравьева, на выезде с ул.Лазо на ул.Луговая</t>
  </si>
  <si>
    <t>4.1.2.5.3.</t>
  </si>
  <si>
    <t>4.1.2.3.2.</t>
  </si>
  <si>
    <t>Установка дорожного знака 2.4. "Уступи дорогу" на перекрестках в с.Фроловка: на выезде с ул.Кооперативная на ул.Партизанская, на выезде с ул.Совхозная на ул.Партизанская, на выезде с ул.Юбилейная  на ул.Партизанская, на выезде с ул.Молодежная на ул.Партизанская, на выезде с ул.Кооперативная на ул.Партизанская, на выезде с ул.Дорожная на ул.Партизанская, на выезде с ул.Садовая на ул.Партизанская, на выезде с ул.Л.Чайкиной на ул.Партизанская</t>
  </si>
  <si>
    <t>4.1.2.2.2</t>
  </si>
  <si>
    <t>4.1.2.7.</t>
  </si>
  <si>
    <t>Резерв средств на мероприятия по повышению безопасности дорожного движения на автомобильных дорогах местного значения в границах Партизанского муниципального района, всего</t>
  </si>
  <si>
    <t>4.1.2.1.2</t>
  </si>
  <si>
    <t xml:space="preserve">Нанесение горизонтальной дорожной разметки на внутрипоселковых дорогах  по ул.Лазо, ул.Комсомольская, ул. Кости Рослого в с.Владимиро-Александровское </t>
  </si>
  <si>
    <t>4.1.2.1.3</t>
  </si>
  <si>
    <t>2.3.</t>
  </si>
  <si>
    <t>Мероприятия по безопасности дорожного движения                   в границах Новолитовского сельского поселения, всего</t>
  </si>
  <si>
    <t>Нанесение (восстановление) дорожной разметки 1.14.1. "Пешеходный переход" на внутрипоселковых дорогах  в границах Екатериновского сельского поселения  вблизи зданий образовательных учреждений: средней общеобразовательной школы с.Екатериновка; детского сада "Дюймовочка" в с.Екатериновка, основной общеобразовательной школы  с.Голубовка</t>
  </si>
  <si>
    <t>Установка автономного освещения пешеходного перехода на внутрипоселковой дороге вблизи здания  средней общеобразовательной школы с.Новицкое</t>
  </si>
  <si>
    <t>Обеспечение тепловой энергией помещения, находящегося в безвозмездном пользовании у администрации Партизанского муниципального района, расположенного в здании автостанции по адресу: с.Сергеевка, ул.Шоссейная, 16 а</t>
  </si>
  <si>
    <t xml:space="preserve">Прочие мероприятия по повышению безопасности  дорожного движения на автомобильных дорогах местного значения на 2018-2020 годы, всего </t>
  </si>
  <si>
    <t>Подпрограмма 3 "Повышение безопасности дорожного движения в Партизанском муниципальном районе на 2018 -2020 годы"</t>
  </si>
  <si>
    <t>Ремонт автомобильных дорог и искусственных дорожных сооружений в границах  Новицкого сельского поселения, всего</t>
  </si>
  <si>
    <t>Обеспечение данными по стоимости ресурсов, приведенных в периодическом информационно-аналитическом издании «СМЕТА» в электронном формате программного комплекса «Гранд-СМЕТА» для версии 5.0 и выше</t>
  </si>
  <si>
    <t xml:space="preserve">Зимнее содержание  автомобильных дорог в границах  Золотодолинского  сельского поселения Партизанского  муниципального района </t>
  </si>
  <si>
    <t>4.1.3.</t>
  </si>
  <si>
    <t>3.2.2.1.</t>
  </si>
  <si>
    <t>3.2.4.3.</t>
  </si>
  <si>
    <t>Ремонт автомобильных дорог и искусственных дорожных сооружений в границах  Новолитовского сельского поселения, всего</t>
  </si>
  <si>
    <t>4.1.1.4.1</t>
  </si>
  <si>
    <t>4.1.1.4.2.</t>
  </si>
  <si>
    <t>4.1.1.4.3.</t>
  </si>
  <si>
    <t xml:space="preserve">Обустройство пешеходных переходов на внутрипоселковых дорогах в границах Владимиро-Александровского сельского поселения, всего, в том числе: </t>
  </si>
  <si>
    <t xml:space="preserve">Установка автономного освещения пешеходных переходов на внутрипоселковых дорогах вблизи зданий образовательных учреждений: основной общеобразовательной школы с.Перетино, средней общеобразовательной школы с.Золотая Долина </t>
  </si>
  <si>
    <t xml:space="preserve">Зимнее содержание  автомобильных дорог в границах Екатериновского сельского поселения Партизанского  муниципального района </t>
  </si>
  <si>
    <t xml:space="preserve">Зимнее содержание  автомобильных дорог в границах  Новолитовского сельского поселения Партизанского  муниципального района </t>
  </si>
  <si>
    <t xml:space="preserve">Зимнее содержание автомобильных дорог на межселенной территории  Партизанского муниципального района </t>
  </si>
  <si>
    <t xml:space="preserve">                                                                                                                                                      Отдел дорожного хозяйства и транспорта АПМР</t>
  </si>
  <si>
    <t>Установка автономного освещения пешеходных переходов на внутрипоселковых дорогах вблизи зданий образовательных учреждений: средней общеобразовательной школы с.Сергеевка,  детского сада "Сказка"  с.Сергеевка,  детского сада  "Елочка" с.Сергеевка</t>
  </si>
  <si>
    <t>Установка дорожного знака 2.4 "Уступи дорогу" на перекрестках в с.Владимиро-Александровское: на выездах от домов № 53,21,52 А,19,13,6,55А, 73/3 на дорогу по ул.Кости Рослого, на выезде из пер.Малый на ул.Кости Рослого, выезд с ул.Заречная на ул.Кости Рослого, на выезде с ул.Кости Рослого на ул.Р.Зорге  (в районе д. №1а), а также установка дорожных знаков 3.24 «Ограничение максимальной скорости» по ул.Кости Рослого (4 ед.)</t>
  </si>
  <si>
    <t>Установка дорожных знаков 2.4. "Уступи дорогу" на перекрестках в с.Сергеевка: на выезде с ул.Шевченко на ул.Кооперативная, на выезде с ул.Зеленая на ул.Шоссейная, на выезде из пер.Восточный на ул.Зеленая, из пер.Школьный на ул.Зеленая, на выезде с ул.Зеленая на  ул.Кооперативная</t>
  </si>
  <si>
    <t>Ремонт участка внутрипоселковой дороги по ул.Космическая  от д.21а до д.39 в с.Екатериновка</t>
  </si>
  <si>
    <t>Ремонт участка внутрипоселковой дороги по  ул.Партизанская от пересечения с краевой автодорогой «Находка-Лазо-Ольга-Кавалерово» до здания 5а в с.Голубовка</t>
  </si>
  <si>
    <t>Ремонт участка внутрипоселковой дороги по ул.Комсомольская от д.1 до д. 21а, а также участка от д.59 до д.103/2  в с.Владимиро-Александровское</t>
  </si>
  <si>
    <t>Проектирование и строительство подъездных автомобильных  дорог, проездов к земельным участкам, предоставленным (предоставляемым) на бесплатной основе  гражданам, имеющим трех и более детей, всего</t>
  </si>
  <si>
    <t>Прочие мероприятия  по  проектированию и строительству автомобильных дорог, всего</t>
  </si>
  <si>
    <t>3.1.1.</t>
  </si>
  <si>
    <t>3.1.1.1.</t>
  </si>
  <si>
    <t>3.1.1.2.</t>
  </si>
  <si>
    <t>Летнее содержание автомобильных дорог с асфальтобетонным типом покрытия в границах Владимиро-Александровского сельского поселения Партизанского  муниципального района</t>
  </si>
  <si>
    <t>3.4.1.3.</t>
  </si>
  <si>
    <t>Летнее содержание автомобильных дорог с асфальтобетонным типом покрытия в границах Екатериновского сельского поселения Партизанского  муниципального района</t>
  </si>
  <si>
    <t>Летнее содержание автомобильных дорог с переходным типом покрытия в границах Екатериновского сельского поселения Партизанского  муниципального района</t>
  </si>
  <si>
    <t>Летнее содержание автомобильных дорог с переходным типом покрытия  в границах Новицкого сельского поселения Партизанского  муниципального района</t>
  </si>
  <si>
    <t>Летнее содержание автомобильных дорог с асфальтобетонным типом покрытия в границах Новицкого сельского поселения Партизанского  муниципального района</t>
  </si>
  <si>
    <t>3.4.4.2</t>
  </si>
  <si>
    <t>Летнее содержание автомобильных дорог с асфальтобетонным типом покрытия в границах Золотодолинского сельского поселения Партизанского  муниципального района</t>
  </si>
  <si>
    <t>Летнее содержание автомобильных дорог с асфальтобетонным типом покрытия в границах Новолитовского сельского поселения Партизанского  муниципального района</t>
  </si>
  <si>
    <t xml:space="preserve">Летнее содержание автомобильных дорог с переходным типом покрытия на межселенной территории  Партизанского  муниципального района </t>
  </si>
  <si>
    <t>Летнее содержание автомобильных дорог с асфальтобетонным типом покрытия в границах Сергеевского сельского поселения Партизанского  муниципального района</t>
  </si>
  <si>
    <t>3.4.4.2.</t>
  </si>
  <si>
    <t>Нанесение (восстановление) дорожной разметки 1.14.1 «Пешеходный переход» на внутрипоселковых дорогах в границах Сергеевского сельского поселения  вблизи зданий образовательных учреждений: средней общеобразовательной школы с.Сергеевка, детского сада "Сказка"  в с.Сергеевка,  здания детского сада  "Елочка" в с.Сергеевка,  средней общеобразовательной школы с.Молчановка, а также на внутрипоселковой дороге по ул.Шоссейная в с.Сергеевка</t>
  </si>
  <si>
    <t>4.1.1.1.3.</t>
  </si>
  <si>
    <t>3.2.5.1.</t>
  </si>
  <si>
    <t>Резерв средств на мероприятия в области ремонта  автомобильных дорог,  искусственных дорожных сооружений на территории Партизанского муниципального района</t>
  </si>
  <si>
    <t>3.2.7.</t>
  </si>
  <si>
    <t xml:space="preserve">   </t>
  </si>
  <si>
    <t>3.2.8.</t>
  </si>
  <si>
    <t xml:space="preserve">Ремонт автомобильных дорог и искусственных дорожных сооружений на межселенной территории в границах муниципального района, всего </t>
  </si>
  <si>
    <t>3.2.7.1.</t>
  </si>
  <si>
    <t>3.2.5.2</t>
  </si>
  <si>
    <t>3.2.5.3.</t>
  </si>
  <si>
    <t>Ремонт внутрипоселковых дорог по ул.70 лет Октября, пер.Спортивный  в с.Золотая Долина</t>
  </si>
  <si>
    <t>Ремонт внутрипоселковых дорог по ул.Спортивная,  ул.Центральная, дороги в летный гарнизон, дорога к ракетному гарнизону в с.Золотая Долина</t>
  </si>
  <si>
    <t>Ремонт участка внутрипоселковой дороги от железобетонного переезда к ул.Нижняя и внутрипоселковой дороги по ул.Нижняя в с.Молчановка</t>
  </si>
  <si>
    <t>Летнее содержание автомобильных дорог с переходным типом покрытия в границах Владимиро-Александровского сельского поселения Партизанского муниципального района</t>
  </si>
  <si>
    <t xml:space="preserve">Зимнее содержание автомобильных дорог в границах Владимиро-Александровского сельского поселения Партизанского  муниципального района </t>
  </si>
  <si>
    <t>Ремонт  участка автомобильной дороги Сергеевка - Романовский Ключ в районе моста через реку Партизанская в 0,3 км от поворота на пос.Романовский Ключ</t>
  </si>
  <si>
    <t>Нанесение (восстановление) дорожной разметки 1.14.1 "Пешеходный переход" на внутрипоселковых дорогах в границах Владимиро-Александровского сельского поселения вблизи зданий образовательных учреждений: средней общеобразовательной школы с.Владимиро-Александровское, детского сада «Светлячок» в с.Владимиро-Александровское, Центра культуры и детского творчества в с.Владимиро-Александровское, детского сада "Кораблик" и средней общеобразовательной школы с.Хмыловка, а также на внутрипоселковых дорогах по ул.Комсомольская вблизи здания КГБУЗ «Партизанская ЦРБ», по ул.Лазо в с.Владимиро-Александровское; обустройство пешеходных переходов в районе сквера "Молодежный"  по ул.Партизанская и в районе здания № 52а, жилых домов № № 57, 53 по ул.Кости Рослого в с.Владимиро-Александровское</t>
  </si>
  <si>
    <t>Обустройство пешеходных переходов на внутрипоселковых дорогах в границах Золотодолинского сельского поселения, всего, в  том  числе:</t>
  </si>
  <si>
    <t>4.1.1.1.4.</t>
  </si>
  <si>
    <t>Устройство удерживающего пешеходного ограждения перильного типа в районе здания средней общеобразовательной школы  с.Владимиро-Александровское</t>
  </si>
  <si>
    <t>4.1.1.2.4.</t>
  </si>
  <si>
    <t>4.1.1.6.</t>
  </si>
  <si>
    <t>Адресная программа обустройства пешеходных  переходов в Партизанском муниципальном районе на 2018-2020 годы, всего</t>
  </si>
  <si>
    <t>Устройство удерживающего пешеходного ограждения перильного типа в районе здания средней общеобразовательной школы  с.Екатериновка</t>
  </si>
  <si>
    <t>Резерв средств на мероприятия в области повышения безопасности дорожного движения на территории Партизанского муниципального района</t>
  </si>
  <si>
    <t>Ремонт участков внутрипоселковой дороги по ул.Лазо от д.85 до д.91, а также от д.97 до д.109 в с.Владимиро-Александровское</t>
  </si>
  <si>
    <t>4.1.1.2.2.1</t>
  </si>
  <si>
    <t>4.1.1.1.2</t>
  </si>
  <si>
    <t>4.1.1.1.5.</t>
  </si>
  <si>
    <t xml:space="preserve">Нанесение (восстановление) дорожной разметки 1.14.1 "Пешеходный переход" на внутрипоселковой дороге по ул.Комсомольская в с.Владимиро-Александровское в районе здания Центра культуры и детского творчества в с.Владимиро-Александровское,  здания КГБУЗ «Партизанская ЦРБ», а также установка дорожных знаков на внутрипоселковой дороге  по ул.40 лет Победы в с.Хмыловка в районе здания детского сада "Кораблик" и средней общеобразовательной школы с.Хмыловка </t>
  </si>
  <si>
    <t xml:space="preserve">Выполнение работ по установке дорожных знаков на пешеходном переходе на внутрипоселковой дороге по ул.Комсомольская в с.Екатериновка в районе здания детского сада "Дюймовочка", а также по демонтажу  дорожных знаков  на  внутрипоселковой дороге по ул.Советская в с.Екатериновка в районе здания средней общеобразовательной школы с.Екатериновка  </t>
  </si>
  <si>
    <t>Выполнение неотложных аварийно-восстановительных работ на объектах дорожной инфраструктуры Партизанского муниципального района, пострадавших во время чрезвычайной ситуации, вызванной сильными продолжительными дождями в августе-сентябре 2018 года</t>
  </si>
  <si>
    <t>4.1.2.1.4.</t>
  </si>
  <si>
    <t>Установка дорожных знаков 5.20 «Искусственная неровность», нанесение дорожной разметки 1.25 «Искусственная неровность»  на внутрипоселковой дороге по ул.Лазо в с.Владимиро-Александровское</t>
  </si>
  <si>
    <t>Резерв средств на мероприятия в области  безопасности дорожного движения  на территории Партизанского муниципального района</t>
  </si>
  <si>
    <t>3.4.8.2</t>
  </si>
  <si>
    <t>3.4.2.3.</t>
  </si>
  <si>
    <t>Летнее содержание автомобильных дорог с асфальтобетонным типом покрытия в границах  Екатериновского сельского поселения Партизанского  муниципального района</t>
  </si>
  <si>
    <t>3.4.6.3.</t>
  </si>
  <si>
    <t>3.1.1.3.</t>
  </si>
  <si>
    <t>Выполнение работ по осуществлению регулярных пассажирских перевозок автомобильным транспортом по регулируемым тарифам на муниципальных маршрутах Партизанского муниципального района</t>
  </si>
  <si>
    <t>4.1.1.1.6.</t>
  </si>
  <si>
    <t>Ремонт участка внутрипоселковой дороги  по ул.Щорса от пересечения с ул.Партизанская до пересечения  с ул.Строительная в с.Екатериновка</t>
  </si>
  <si>
    <t>Ремонт участка внутрипоселковой дороги по ул.Тургенева от пересечения с ул.2-я Рабочая до дома 19 в с.Сергеевка</t>
  </si>
  <si>
    <t>Ремонт участка внутрипоселковой дороги по ул.Челюскина от пересечения с ул.Ватутина до дома 28 в с.Владимиро-Александровское</t>
  </si>
  <si>
    <t>Ремонт  участка внутрипоселковой дороги по ул. Фабричная от пересечения с ул.Космическая до дома 12 в с.Екатериновка</t>
  </si>
  <si>
    <t>Летнее содержание автомобильных дорог с асфальтобетонным типом покрытия в границах  Новицкого сельского поселения Партизанского  муниципального района</t>
  </si>
  <si>
    <t>3.4.3.3.</t>
  </si>
  <si>
    <t>4.1.1.3.4.</t>
  </si>
  <si>
    <t>Нанесение (восстановление) дорожной разметки 1.14.1 «Пешеходный переход» на внутрипоселковых дорогах в границах Золотодолинского сельского поселения вблизи зданий образовательных урчеждений: средней общеобразовательной школы с.Золотая Долина,  основной общеобразовательной школы с.Перетино</t>
  </si>
  <si>
    <t>4.1.1.5.3</t>
  </si>
  <si>
    <t>3.4.1.4.</t>
  </si>
  <si>
    <t>3.4.2.4.</t>
  </si>
  <si>
    <t>3.4.3.4.</t>
  </si>
  <si>
    <t>3.4.5.3.</t>
  </si>
  <si>
    <t>3.4.5.4.</t>
  </si>
  <si>
    <t>3.4.6.4.</t>
  </si>
  <si>
    <t>3.2.1.7</t>
  </si>
  <si>
    <t>3.2.2.3.</t>
  </si>
  <si>
    <t>Обустройство пешеходных переходов (установка сфетофоров Т7, установка  (замена) дорожных знаков, нанесение дорожной разметки)  на внутрипоселковых  дорогах в границах Владимиро-Александровского сельского поселения</t>
  </si>
  <si>
    <t>Обустройство пешеходных переходов (установка сфетофоров Т7,  установка (замена) дорожных знаков, нанесение дорожной разметки)  на внутрипоселковых  дорогах в границах Екатериновского сельского поселения</t>
  </si>
  <si>
    <t>Обустройство пешеходных переходов (установка сфетофоров Т7, установка (замена) дорожных знаков, нанесение дорожной разметки)  на внутрипоселковых  дорогах в границах Золотодолинского сельского поселения</t>
  </si>
  <si>
    <t>Обустройство пешеходных переходов (замена дорожных знаков, нанесение дорожной разметки)  на внутрипоселковых  дорогах в границах Сергеевского сельского поселения</t>
  </si>
  <si>
    <t>Обустройство пешеходных переходов (установка сфетофоров Т7, установка (замена) дорожных знаков, нанесение дорожной разметки)  на внутрипоселковых  дорогах в границах Новицкого сельского поселения</t>
  </si>
  <si>
    <t>Летнее содержание автомобильных дорог с переходным типом покрытия, а также  скашивание травы и уборка мусора на обочинах, откосах земляного полотна автомобильных дорог в границах Екатериновского сельского поселения Партизанского муниципального района</t>
  </si>
  <si>
    <t>Летнее содержание автомобильных дорог с переходным типом покрытия, а также  скашивание травы и уборка мусора на обочинах, откосах земляного полотна автомобильных дорог в границах Владимиро-Александровского сельского поселения Партизанского муниципального района</t>
  </si>
  <si>
    <t>Летнее содержание автомобильных дорог с переходным типом покрытия, а также  скашивание травы и уборка мусора на обочинах, откосах земляного полотна автомобильных дорог в границах Новицкого сельского поселения Партизанского муниципального района</t>
  </si>
  <si>
    <t>Летнее содержание автомобильных дорог с переходным типом покрытия, а также  скашивание травы и уборка мусора на обочинах, откосах земляного полотна автомобильных дорог в границах Золотодолинского сельского поселения Партизанского муниципального района</t>
  </si>
  <si>
    <t>Летнее содержание автомобильных дорог с переходным типом покрытия, а также  скашивание  травы и уборка мусора на обочинах, откосах земляного полотна автомобильных дорог в границах Новолитовского сельского поселения Партизанского муниципального района</t>
  </si>
  <si>
    <t xml:space="preserve"> Летнее содержание автомобильных дорог с переходным типом покрытия в границах Сергеевского сельского поселения Партизанского  муниципального района</t>
  </si>
  <si>
    <t>Летнее содержание автомобильных дорог с переходным типом покрытия, а также скашивание травы и уборка мусора на обочинах, откосах земляного полотна автомобильных дорог в границах Сергеевского сельского поселения Партизанского муниципального района</t>
  </si>
  <si>
    <t>Летнее содержание автомобильных дорог с переходным типом покрытия в границах Новолитовского сельского поселения Партизанского  муниципального района</t>
  </si>
  <si>
    <t>Обустройство пешеходных переходов, установка (замена) дорожных знаков вблизи образовательных учреждений  на внутрипоселковых  дорогах в границах Владимиро-Александровского сельского поселения</t>
  </si>
  <si>
    <t>Обустройство пешеходных переходов, установка (замена) дорожных знаков вблизи образовательных учреждений  на внутрипоселковых  дорогах в границах Екатериновского  сельского поселения</t>
  </si>
  <si>
    <t>Обустройство пешеходных переходов, установка (замена) дорожных знаков вблизи образовательных учреждений  на внутрипоселковых  дорогах в границах Золотодолинского сельского поселения</t>
  </si>
  <si>
    <t>Обустройство пешеходных переходов, установка (замена) дорожных знаков вблизи образовательных учреждений  на внутрипоселковых  дорогах в границах Новицкого сельского поселения</t>
  </si>
  <si>
    <t>3.3.2.</t>
  </si>
  <si>
    <t>3.3.3.</t>
  </si>
  <si>
    <t>3.3.4.</t>
  </si>
  <si>
    <t>Восстановление функционирования автомобильных дорог местного значения Партизанского муниципального района. Ликвидация последствий стихийных бедствий и других чрезвычайных происшествий, всего, в том числе:</t>
  </si>
  <si>
    <t xml:space="preserve">Ресурсное обеспечение мероприятий муниципальной программы «Развитие транспортного комплекса
Партизанского муниципального района» на 2018-2020 годы из различных источников 
</t>
  </si>
  <si>
    <t>Ремонт внутрипоселковой дороги по пер.Дальний, а также участка внутрипоселковой дороги по ул.Энергетиков от пересечения с пер.Дальний до дома  №4/2 в с.Владимиро-Александровское</t>
  </si>
  <si>
    <t>Ремонт внутрипоселковой  дороги по ул.Садовая в с.Новицкое</t>
  </si>
  <si>
    <t>Проведение строительно-технической экспертизы выполненных работ по устройству удерживающего пешеходного ограждения перильного типа в районе здания средней общеобразовательной школы с.Владимиро-Александровское согласно муниципальному контракту от 22.10.2018 №64</t>
  </si>
  <si>
    <t>Установка дорожного знака 2.4. "Уступи дорогу" на перекрестках в с.Екатериновка: на выезде с ул.Гагарина на ул.Комсомольская, на выезде с ул.Гагарина на ул.Космическая, а также на выезде с ул.Гагарина на ул.Комарова в с.Новая Сила, на выезде от здания  МКОУ ООШ с.Голубовка на автодорогу по  ул.60 лет СССР в с.Голубовка</t>
  </si>
  <si>
    <t xml:space="preserve">Установка дорожных знаков 2.4. "Уступи дорогу" на перекрестках: на выезде с ул.Черняховского на ул.Центральная в с.Перетино, на выезде с ул.Кости Рослого на ул.Центральная в с.Перетино, на выезде с ул.Спортивная на ул.Садовая в с.Золотая  Долина, на выезде из пер.Спортивный на ул.Спортивная в с.Золотая  Долина, на выезде с ул.Спортивная на ул.Центральная в с.Золотая  Долина </t>
  </si>
  <si>
    <t>Установка дорожных знаков 2.4. "Уступи дорогу" на перекрестках в с.Сергеевка: на выезде с ул.Лазо на ул.Шоссейную, на выезде с ул. Украинская на ул.Шоссейная, на выезде из пер.Школьный на ул.Лазо, на выезде с пер.Школьный на ул.Лазо, на выезде с ул.Кооперативная на ул.Лазо, на выезде с ул.2-ая Рабочая на ул.Пушкина, на выезде с ул.3-я Рабочая на ул.Пушкина, на выезде с ул.4-я Рабочая на ул.Пушкина, на выезде с ул.5-я Рабочая на ул.Пушкина, на выезде с ул.Матросова на ул.Тургенева, на выезде с ул.Тургенева на ул.2-я Рабочая, а также установка дорожных знаков 2.1. "Главная дорога" в с.Сергеевка: на выезде с ул.Лазо на пер.Школьный, на пер.Восточный, на ул.Кооперативная, на ул.Луговая, на выезде с ул.Шоссейная на пер.Школьный</t>
  </si>
  <si>
    <t>Выполнение неотложных аварийно-восстановительных работ на участке автомобильной дороги Сергеевка-Слинкино, пострадавшем во время чрезвычайной ситуации, вызванной выпадением сильных  осадков, сопровождаемых сильным ветром, 20 мая 2019 года</t>
  </si>
  <si>
    <t>Выполнение неотложных аварийно-восстановительных работ на мосту деревянном в пос.Слинкино по ул.Центральная в районе дома 4, пострадавшем во время чрезвычайной ситуации, вызванной выпадением сильных  осадков, сопровождаемых сильным ветром, 20 мая 2019 года</t>
  </si>
  <si>
    <t>Выполнение работ  по уборке деревьев с автомобильных дорог Партизанского муниципального района  для ликвидации последствий чрезвычайной ситуации, вызванной выпадением сильных  осадков, сопровождаемых сильным ветром, 20 мая 2019 года</t>
  </si>
  <si>
    <t>Летнее содержание автомобильных дорог с переходным типом покрытия  в границах Золотодолинского сельского поселения Партизанского муниципального района</t>
  </si>
  <si>
    <t xml:space="preserve">Зимнее содержание автомобильных дорог в границах Новицкого сельского поселения Партизанского  муниципального района </t>
  </si>
  <si>
    <t>Зкспертные услуги по технической экспертизе по определению работ  по  зимнему содержанию автомобильных дорог в границах: Владимиро-Александровского сельского поселения Партизанского муниципального района согласно муниципальному контракту от 11.12.2018 № 72, Екатериновского сельского поселения Партизанского муниципального района согласно муниципальному контракту от 11.12.2018 № 73, Золотодолинского сельского поселения Партизанского муниципального района согласно муниципальному контракту от 11.12.2018 № 74, Новицкого сельского поселения Партизанского муниципального района согласно муниципальному контракту от 11.12.2018 № 76, Новолитовского сельского поселения Партизанского муниципального района согласно муниципальному контракту от 11.12.2018 № 75, Сергеевского сельского поселения Партизанского муниципального района согласно муниципальному контракту от 11.12.2018 № 77, на межселенной территории  Партизанского муниципального района согласно муниципальному контракту от 11.12.2018 №78</t>
  </si>
  <si>
    <t>Нанесение (восстановление) дорожной разметки 1.14.1 «Пешеходный переход» на внутрипоселковых дорогах в границах Новицкого сельского поселения вблизи зданий образовательных учреждений: средней общеобразовательной школы с.Фроловка,  детского сада «Солнышко» с.Фроловка, средней общеобразовательной школы с.Новицкое,  детского сада "Росинка" с.Новицкое, а также вблизи здания почтового отделения в с.Новицкое</t>
  </si>
  <si>
    <t xml:space="preserve">Установка дорожного знака 2.4. "Уступи дорогу" на перекрестках в с.Владимиро-Александровское: на выезде с административной площади на дорогу по ул.Комсомольская, на выезде от здания № 28 на дорогу по ул.Комсомольская, на выезде от здания № 24 а на дорогу по ул.Комсомольская, выезд с ул.Комсомольская на ул.Р.Зорге, на выезде от домов№ 85а, 87  на дорогу по ул.Комсомольская, на выезде от здания № 25 на дорогу по ул.Комсомольская, на выезде с ул.Партизанская на ул.Комсомольская, на пересечении дорог ул.Комсомольская- ул.Партизанская возле дома №103/1 по ул.Комсомольская, на выезде с ул.Седова на ул.Р.Зорге (возле дома № 18б), а также установка дорожных знаков 3.24 «Ограничение максимальной скорости» по ул.Комсомольская </t>
  </si>
  <si>
    <t xml:space="preserve">2019 г. </t>
  </si>
  <si>
    <t>Подпрограмма 2 «Развитие дорожной отрасли в Партизанском муниципальном районе на 2018-2020 годы», всего</t>
  </si>
  <si>
    <t>Проектирование и строительство подъездных автомобильных дорог, всего</t>
  </si>
  <si>
    <t>Исполнение исполнительного листа  серия ФС № 013371018 от 08.02.2018 по решению Арбитражного суда Приморского края о взыскании судебных расходов на оплату услуг  представителя по делу к иску администрации Партизанского муниципального района к ООО "ПроектСтройДВ" о расторжении муниципального контракта от 11.08.2015 № 17</t>
  </si>
  <si>
    <t>Исполнение  исполнительного листа серия ФС 006600920 от 25.11.2016  по решению Арбитражного суда Приморского края  о взыскании по муниципальному контракту на выполнение  работ по проектированию подъездных автомобильных дорог, проездов к земельным участкам в границах с.Владимиро-Александровское, северо-восточнее ул.Нагорная общей протяженностью 2,87 км от 11.08.2015 № 17</t>
  </si>
  <si>
    <t>Исполнение  исполнительного листа  серия ФС 013371063 от 08.02.2018 по решению Арбитражного суда Приморского края о взыскании по муниципальному контракту на выполнение  работ по проектированию подъездных автомобильных дорог, проездов к земельным участкам в границах с.Екатериновка, в северо-западной части села общей протяженностью 1,486 км от 26.08.2015 № 19</t>
  </si>
  <si>
    <t xml:space="preserve">Ремонт участков внутрипоселковой дороги от дома № 34 до здания детского сада «Звездочка» по ул.Лазо, а также от д.36 а до здания детского сада «Звездочка» по ул.Лазо в с.Владимиро-Александровское </t>
  </si>
  <si>
    <t>Ремонт железобетонного моста  на внутрипоселковой дороге по ул.Шоссейная у дома №13 в с.Сергеевка</t>
  </si>
  <si>
    <t>Ремонт участка  внутрипоселковой дороги по пер.Зеленый от дома №6 до  пересечения с ул.Лазо в с.Владимиро-Александровское</t>
  </si>
  <si>
    <t>Ремонт  участка внутрипоселковой дороги по ул.Челюскина от дома №28 до моста рядом с домом №27 в с.Владимиро-Александровское протяженностью 178,5 м</t>
  </si>
  <si>
    <t xml:space="preserve">Ремонт внутрипоселковой дороги по 
ул. Советская от пересечения с автодорогой Находка-Лазо-Ольга – Кавалерово до дома №42 в пос.Николаевка протяженностью 700 м
</t>
  </si>
  <si>
    <t>Ремонт участка внутрипоселковой дороги по ул.Центральная от пересечения с ул.Новая до моста железобетонного, расположенного в районе дома №40 в с.Молчановка, протяженностью 230 м</t>
  </si>
  <si>
    <t>3.2.1.6</t>
  </si>
  <si>
    <t xml:space="preserve">Осуществление регулярных пассажирских перевозок автомобильным транспортом по нерегулируемым тарифам на муниципальных  маршрутах
Партизанского муниципального
</t>
  </si>
  <si>
    <t>3.4.5.5.</t>
  </si>
  <si>
    <t>Работы  по  замене настила моста деревянного на внутрипоселковой дороге по ул.Шоссейная у дома №3 в с.Сергеевка</t>
  </si>
  <si>
    <t>3.4.1.5.</t>
  </si>
  <si>
    <t>Работы по замене элементов системы водоотвода с укладкой водопропускной трубы на внутрипоселковой дороге между домами №13 и №18 по пер.Лазо (съезд с ул.Лазо на пер.Лазо) в с.Владимиро- Александровское</t>
  </si>
  <si>
    <t>3.2.9.</t>
  </si>
  <si>
    <t>Проектирование подъездных автомобильных  дорог, проездов к земельным участкам, предоставленным (предоставляемым) на бесплатной основе гражданам, имеющим трех и более детей в границах с.Владимиро-Александровское, восточнее ул.Цветочная,д.9, на восток, северо-восток, юго-восток ул.Нагорная, д.16 общей протяженностью 3,22 км</t>
  </si>
  <si>
    <t>3.1.2.</t>
  </si>
  <si>
    <t>Отдел капитального строительства АПМР</t>
  </si>
  <si>
    <t>3.4.4.3</t>
  </si>
  <si>
    <t>3.4.4.4.</t>
  </si>
  <si>
    <t>Летнее содержание автомобильных дорог с асфальтобетонным типом покрытия в границах  Золотодолинского сельского поселения Партизанского  муниципального района</t>
  </si>
  <si>
    <t>3.2.5.4.</t>
  </si>
  <si>
    <t>Отдел капитального строительства администрации Партизанского муниципального района (далее - отдел капитального строительства АПМР)</t>
  </si>
  <si>
    <t>Осуществление дорожной деятельности в отношении дорог местного значения по направлению " ремонт автомобильных дорог общего пользования населенных пунктов" за счет средств субсидий дорожного фонда Приморского края в   с.Владимиро-Александровское  по ул. Челюскина, пер.Дальний и ул.Энергетиков, ул.Партизанская, с.Хмыловка по ул.Матросова, с. Новицкое по ул.Восточная, с.Молчановка  по ул. Центральная, пос.Николаевка по ул.Советская общей протяженностью 3,1885 км</t>
  </si>
  <si>
    <t>3.2.2.5.</t>
  </si>
  <si>
    <t>3.2.1.8</t>
  </si>
  <si>
    <t>Ремонт участка внутрипоселковой дороги по ул.Магистральная от пересечения с автодорогой "Находка-Лазо-Ольга -Кавалерово" до дома №23/2 в с.Екатериновка протяженностью 500 м</t>
  </si>
  <si>
    <t>3.4.1.6.</t>
  </si>
  <si>
    <t>Работы по ликвидации последствий снегопада в январе 2020г.  на автомобильных дорогах в границах Владимиро-Александровского сельского поселения Партизанского муниципального района</t>
  </si>
  <si>
    <t>3.4.2.5.</t>
  </si>
  <si>
    <t>Работы по ликвидации последствий снегопада в январе 2020г.  на автомобильных дорогах в границах   Екатериновского сельского поселения Партизанского муниципального района</t>
  </si>
  <si>
    <t>3.4.3.5.</t>
  </si>
  <si>
    <t>Работы по ликвидации последствий снегопада в январе 2020г.  на автомобильных дорогах в границах  Новицкого сельского поселения Партизанского муниципального района</t>
  </si>
  <si>
    <t>3.4.4.5.</t>
  </si>
  <si>
    <t>Работы по ликвидации последствий снегопада в январе 2020г.  на автомобильных дорогах в границах  Золотодолинского сельского поселения Партизанского муниципального района</t>
  </si>
  <si>
    <t>3.4.5.6.</t>
  </si>
  <si>
    <t xml:space="preserve">Зимнее содержание  автомобильных дорог в границах  Сергеевского сельского поселения Партизанского  муниципального района </t>
  </si>
  <si>
    <t>Работы по ликвидации последствий снегопада в январе 2020г.  на автомобильных дорогах в границах  Сергеевского сельского поселения Партизанского муниципального района</t>
  </si>
  <si>
    <t>3.4.6.5.</t>
  </si>
  <si>
    <t>Работы по ликвидации последствий снегопада в январе 2020г.  на автомобильных дорогах в границах Новолитовского  сельского поселения Партизанского муниципального района</t>
  </si>
  <si>
    <t>3.4.7.3.</t>
  </si>
  <si>
    <t>Работы по ликвидации последствий снегопада в январе 2020г. на автомобильных дорогах на межселенной территории Партизанского муниципального района</t>
  </si>
  <si>
    <t>3.2.3.2</t>
  </si>
  <si>
    <t>3.2.6.1</t>
  </si>
  <si>
    <t>3.2.4.2.</t>
  </si>
  <si>
    <t>Ремонт участка внутрипоселковой дороги по ул.Матросова    от  дома №25 до дома №13/1, а также  участка от дома №13/1 и до пересечения с ул.Черняховского  в с.Новолитовск протяженностью 443 м</t>
  </si>
  <si>
    <t xml:space="preserve">Проектирование подъездных автомобильных  дорог, проездов к земельным участкам предоставленным (предоставляемым) на бесплатной основе гражданам, имеющим трех и более детей  в границах с.Перетино, в северо-западном направлении по ул.Черняховского, д.23, в юго-восточном  направлении по ул.Кости Рослого, д.16 общей протяженностью 2,086 км   </t>
  </si>
  <si>
    <t>Ремонт участка внутрипоселковой дороги по ул.Садовая от пересечения с дорогой на кладбище до дома №16, а также участка внутрипоселковой дороги на кладбище в с.Золотая Долина протяженностью 347 м</t>
  </si>
  <si>
    <t xml:space="preserve">Приложение №3
к постановлению администрации Партизанского 
муниципального района от 18.12.2019 № 1164
</t>
  </si>
  <si>
    <t>Приложение № 6
к муниципальной программе «Развитие транспортного комплекса Партизанского муниципального района» на 2018-2020 годы, утвержденной постановлением администрации Партизанского муниципального района от  29.09.2017 № 567 (в редакции от  18.12.2019 № 1164)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</si>
</sst>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0.00000"/>
    <numFmt numFmtId="166" formatCode="#,##0.00000"/>
  </numFmts>
  <fonts count="24">
    <font>
      <sz val="10"/>
      <name val="Arial Cyr"/>
      <charset val="204"/>
    </font>
    <font>
      <sz val="11"/>
      <name val="Times New Roman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name val="Times New Roman"/>
      <family val="2"/>
      <charset val="204"/>
    </font>
    <font>
      <sz val="11"/>
      <name val="Arial Cyr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2"/>
      <charset val="204"/>
    </font>
    <font>
      <b/>
      <sz val="11"/>
      <name val="Times New Roman"/>
      <family val="2"/>
      <charset val="204"/>
    </font>
    <font>
      <b/>
      <sz val="14"/>
      <name val="Times New Roman"/>
      <family val="2"/>
      <charset val="204"/>
    </font>
    <font>
      <b/>
      <sz val="14"/>
      <name val="Arial Cyr"/>
      <charset val="204"/>
    </font>
    <font>
      <b/>
      <sz val="11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1"/>
      <color theme="1"/>
      <name val="Times New Roman"/>
      <family val="2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397">
    <xf numFmtId="0" fontId="0" fillId="0" borderId="0" xfId="0"/>
    <xf numFmtId="0" fontId="1" fillId="2" borderId="0" xfId="0" applyFont="1" applyFill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5" fontId="1" fillId="2" borderId="3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165" fontId="1" fillId="2" borderId="3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top" wrapText="1"/>
    </xf>
    <xf numFmtId="0" fontId="1" fillId="2" borderId="0" xfId="0" applyFont="1" applyFill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3" fillId="2" borderId="3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165" fontId="16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165" fontId="1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1" fillId="2" borderId="0" xfId="0" applyFont="1" applyFill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23" fillId="2" borderId="1" xfId="0" applyFont="1" applyFill="1" applyBorder="1" applyAlignment="1">
      <alignment horizontal="center" vertical="center" wrapText="1"/>
    </xf>
    <xf numFmtId="165" fontId="16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top" wrapText="1"/>
    </xf>
    <xf numFmtId="0" fontId="21" fillId="0" borderId="4" xfId="0" applyFont="1" applyBorder="1" applyAlignment="1">
      <alignment horizontal="center" vertical="top" wrapText="1"/>
    </xf>
    <xf numFmtId="165" fontId="3" fillId="2" borderId="4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2" fillId="2" borderId="4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1" fillId="2" borderId="0" xfId="0" applyFont="1" applyFill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1" fillId="2" borderId="6" xfId="0" applyFont="1" applyFill="1" applyBorder="1" applyAlignment="1">
      <alignment horizontal="center" vertical="center" shrinkToFit="1"/>
    </xf>
    <xf numFmtId="0" fontId="1" fillId="2" borderId="0" xfId="0" applyFont="1" applyFill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166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1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49" fontId="1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1" fillId="2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1" fillId="2" borderId="0" xfId="0" applyFont="1" applyFill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 shrinkToFit="1"/>
    </xf>
    <xf numFmtId="49" fontId="1" fillId="2" borderId="1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165" fontId="1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4" fontId="1" fillId="2" borderId="7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9" fillId="2" borderId="1" xfId="0" applyFont="1" applyFill="1" applyBorder="1"/>
    <xf numFmtId="165" fontId="5" fillId="2" borderId="0" xfId="0" applyNumberFormat="1" applyFont="1" applyFill="1" applyAlignment="1">
      <alignment horizontal="center"/>
    </xf>
    <xf numFmtId="0" fontId="1" fillId="2" borderId="3" xfId="0" applyFont="1" applyFill="1" applyBorder="1" applyAlignment="1">
      <alignment horizontal="center" vertical="center" shrinkToFit="1"/>
    </xf>
    <xf numFmtId="0" fontId="1" fillId="2" borderId="6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1" fillId="2" borderId="6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5" fontId="0" fillId="2" borderId="6" xfId="0" applyNumberForma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5" fontId="1" fillId="2" borderId="2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6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2" borderId="3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1" applyNumberFormat="1" applyFont="1" applyFill="1" applyBorder="1" applyAlignment="1">
      <alignment vertical="center" wrapText="1"/>
    </xf>
    <xf numFmtId="0" fontId="2" fillId="2" borderId="6" xfId="1" applyNumberFormat="1" applyFont="1" applyFill="1" applyBorder="1" applyAlignment="1">
      <alignment vertical="center" wrapText="1"/>
    </xf>
    <xf numFmtId="0" fontId="2" fillId="2" borderId="4" xfId="1" applyNumberFormat="1" applyFont="1" applyFill="1" applyBorder="1" applyAlignment="1">
      <alignment vertical="center" wrapText="1"/>
    </xf>
    <xf numFmtId="164" fontId="2" fillId="2" borderId="3" xfId="1" applyFont="1" applyFill="1" applyBorder="1" applyAlignment="1">
      <alignment vertical="top" wrapText="1"/>
    </xf>
    <xf numFmtId="164" fontId="2" fillId="2" borderId="6" xfId="1" applyFont="1" applyFill="1" applyBorder="1" applyAlignment="1">
      <alignment vertical="top" wrapText="1"/>
    </xf>
    <xf numFmtId="164" fontId="2" fillId="2" borderId="4" xfId="1" applyFont="1" applyFill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vertical="top" wrapText="1"/>
    </xf>
    <xf numFmtId="49" fontId="2" fillId="2" borderId="6" xfId="0" applyNumberFormat="1" applyFont="1" applyFill="1" applyBorder="1" applyAlignment="1">
      <alignment vertical="top" wrapText="1"/>
    </xf>
    <xf numFmtId="49" fontId="2" fillId="2" borderId="4" xfId="0" applyNumberFormat="1" applyFont="1" applyFill="1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2" borderId="6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2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12" fillId="2" borderId="3" xfId="0" applyNumberFormat="1" applyFont="1" applyFill="1" applyBorder="1" applyAlignment="1">
      <alignment horizontal="center" vertical="center" wrapText="1"/>
    </xf>
    <xf numFmtId="49" fontId="12" fillId="2" borderId="6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2" fontId="0" fillId="0" borderId="6" xfId="0" applyNumberFormat="1" applyFont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left" vertical="center" wrapText="1"/>
    </xf>
    <xf numFmtId="0" fontId="1" fillId="2" borderId="6" xfId="0" applyNumberFormat="1" applyFont="1" applyFill="1" applyBorder="1" applyAlignment="1">
      <alignment horizontal="left" vertical="center" wrapText="1"/>
    </xf>
    <xf numFmtId="0" fontId="1" fillId="2" borderId="4" xfId="0" applyNumberFormat="1" applyFont="1" applyFill="1" applyBorder="1" applyAlignment="1">
      <alignment horizontal="left" vertical="center" wrapText="1"/>
    </xf>
    <xf numFmtId="0" fontId="7" fillId="0" borderId="6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2" fillId="0" borderId="3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49" fontId="12" fillId="2" borderId="4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vertical="center" wrapText="1"/>
    </xf>
    <xf numFmtId="0" fontId="0" fillId="0" borderId="6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0" fillId="0" borderId="3" xfId="0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7" xfId="0" applyBorder="1" applyAlignment="1">
      <alignment vertical="top" wrapText="1"/>
    </xf>
    <xf numFmtId="49" fontId="1" fillId="2" borderId="1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vertical="top" wrapText="1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top"/>
    </xf>
    <xf numFmtId="0" fontId="8" fillId="2" borderId="6" xfId="0" applyFont="1" applyFill="1" applyBorder="1" applyAlignment="1">
      <alignment horizontal="center" vertical="top"/>
    </xf>
    <xf numFmtId="0" fontId="8" fillId="2" borderId="4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49" fontId="13" fillId="2" borderId="3" xfId="0" applyNumberFormat="1" applyFont="1" applyFill="1" applyBorder="1" applyAlignment="1">
      <alignment horizontal="center" vertical="center" wrapText="1"/>
    </xf>
    <xf numFmtId="49" fontId="13" fillId="2" borderId="6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76"/>
  <sheetViews>
    <sheetView tabSelected="1" view="pageBreakPreview" zoomScale="84" zoomScaleNormal="90" zoomScaleSheetLayoutView="84" workbookViewId="0">
      <pane ySplit="8" topLeftCell="A212" activePane="bottomLeft" state="frozen"/>
      <selection pane="bottomLeft" activeCell="A4" sqref="A4:L4"/>
    </sheetView>
  </sheetViews>
  <sheetFormatPr defaultRowHeight="15"/>
  <cols>
    <col min="1" max="1" width="11.85546875" style="1" customWidth="1"/>
    <col min="2" max="2" width="55.5703125" style="11" customWidth="1"/>
    <col min="3" max="3" width="5.42578125" style="1" hidden="1" customWidth="1"/>
    <col min="4" max="4" width="6.5703125" style="1" hidden="1" customWidth="1"/>
    <col min="5" max="5" width="9.7109375" style="1" hidden="1" customWidth="1"/>
    <col min="6" max="6" width="6.5703125" style="3" hidden="1" customWidth="1"/>
    <col min="7" max="7" width="0.140625" style="3" customWidth="1"/>
    <col min="8" max="8" width="28.42578125" style="3" customWidth="1"/>
    <col min="9" max="9" width="18.140625" style="3" customWidth="1"/>
    <col min="10" max="10" width="19" style="3" customWidth="1"/>
    <col min="11" max="11" width="22" style="3" customWidth="1"/>
    <col min="12" max="12" width="27.42578125" style="3" customWidth="1"/>
    <col min="13" max="13" width="13.85546875" style="2" hidden="1" customWidth="1"/>
    <col min="14" max="14" width="9.140625" style="2" hidden="1" customWidth="1"/>
    <col min="15" max="16" width="9.140625" style="1" hidden="1" customWidth="1"/>
    <col min="17" max="17" width="9.28515625" style="1" hidden="1" customWidth="1"/>
    <col min="18" max="20" width="9.140625" style="1" hidden="1" customWidth="1"/>
    <col min="21" max="21" width="19.85546875" style="23" customWidth="1"/>
    <col min="22" max="26" width="9.140625" style="1" hidden="1" customWidth="1"/>
    <col min="27" max="27" width="1.5703125" style="1" hidden="1" customWidth="1"/>
    <col min="28" max="29" width="12.140625" style="1" bestFit="1" customWidth="1"/>
    <col min="30" max="30" width="9.140625" style="1"/>
    <col min="31" max="31" width="12.140625" style="1" bestFit="1" customWidth="1"/>
    <col min="32" max="16384" width="9.140625" style="1"/>
  </cols>
  <sheetData>
    <row r="1" spans="1:31" s="236" customFormat="1">
      <c r="B1" s="237"/>
      <c r="F1" s="3"/>
      <c r="G1" s="3"/>
      <c r="H1" s="3"/>
      <c r="I1" s="3"/>
      <c r="J1" s="3"/>
      <c r="K1" s="3"/>
      <c r="L1" s="3"/>
      <c r="M1" s="2"/>
      <c r="N1" s="2"/>
    </row>
    <row r="2" spans="1:31" ht="72" customHeight="1">
      <c r="K2" s="317" t="s">
        <v>336</v>
      </c>
      <c r="L2" s="318"/>
    </row>
    <row r="3" spans="1:31" ht="110.25" customHeight="1">
      <c r="K3" s="317" t="s">
        <v>337</v>
      </c>
      <c r="L3" s="318"/>
    </row>
    <row r="4" spans="1:31" ht="45" customHeight="1">
      <c r="A4" s="319" t="s">
        <v>269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</row>
    <row r="5" spans="1:31" s="23" customFormat="1" ht="18" customHeight="1">
      <c r="A5" s="322"/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323"/>
      <c r="AE5" s="29"/>
    </row>
    <row r="6" spans="1:31" ht="27" customHeight="1">
      <c r="A6" s="313" t="s">
        <v>11</v>
      </c>
      <c r="B6" s="313" t="s">
        <v>23</v>
      </c>
      <c r="C6" s="321" t="s">
        <v>0</v>
      </c>
      <c r="D6" s="321"/>
      <c r="E6" s="321"/>
      <c r="F6" s="321"/>
      <c r="G6" s="8"/>
      <c r="H6" s="324" t="s">
        <v>24</v>
      </c>
      <c r="I6" s="324" t="s">
        <v>17</v>
      </c>
      <c r="J6" s="324" t="s">
        <v>18</v>
      </c>
      <c r="K6" s="251"/>
      <c r="L6" s="251"/>
      <c r="M6" s="4"/>
      <c r="N6" s="20"/>
      <c r="O6" s="4"/>
      <c r="P6" s="4"/>
      <c r="Q6" s="4"/>
      <c r="R6" s="4"/>
      <c r="S6" s="4"/>
      <c r="T6" s="4"/>
      <c r="U6" s="250" t="s">
        <v>21</v>
      </c>
    </row>
    <row r="7" spans="1:31" ht="42.75" customHeight="1">
      <c r="A7" s="315"/>
      <c r="B7" s="286"/>
      <c r="C7" s="321" t="s">
        <v>1</v>
      </c>
      <c r="D7" s="321"/>
      <c r="E7" s="321"/>
      <c r="F7" s="321"/>
      <c r="G7" s="8"/>
      <c r="H7" s="324"/>
      <c r="I7" s="251"/>
      <c r="J7" s="59" t="s">
        <v>27</v>
      </c>
      <c r="K7" s="220" t="s">
        <v>284</v>
      </c>
      <c r="L7" s="59" t="s">
        <v>28</v>
      </c>
      <c r="M7" s="4"/>
      <c r="N7" s="20"/>
      <c r="O7" s="4"/>
      <c r="P7" s="4"/>
      <c r="Q7" s="4"/>
      <c r="R7" s="4"/>
      <c r="S7" s="4"/>
      <c r="T7" s="4"/>
      <c r="U7" s="251"/>
    </row>
    <row r="8" spans="1:31" ht="17.25" customHeight="1">
      <c r="A8" s="56" t="s">
        <v>4</v>
      </c>
      <c r="B8" s="56">
        <v>2</v>
      </c>
      <c r="C8" s="56">
        <v>4</v>
      </c>
      <c r="D8" s="56">
        <v>5</v>
      </c>
      <c r="E8" s="56">
        <v>6</v>
      </c>
      <c r="F8" s="56">
        <v>7</v>
      </c>
      <c r="G8" s="25"/>
      <c r="H8" s="56" t="s">
        <v>6</v>
      </c>
      <c r="I8" s="56" t="s">
        <v>7</v>
      </c>
      <c r="J8" s="56" t="s">
        <v>8</v>
      </c>
      <c r="K8" s="56" t="s">
        <v>9</v>
      </c>
      <c r="L8" s="56" t="s">
        <v>10</v>
      </c>
      <c r="M8" s="24"/>
      <c r="N8" s="57"/>
      <c r="O8" s="24"/>
      <c r="P8" s="24"/>
      <c r="Q8" s="24"/>
      <c r="R8" s="24"/>
      <c r="S8" s="24"/>
      <c r="T8" s="24"/>
      <c r="U8" s="58">
        <v>8</v>
      </c>
    </row>
    <row r="9" spans="1:31" s="23" customFormat="1" ht="24" customHeight="1">
      <c r="A9" s="285" t="s">
        <v>3</v>
      </c>
      <c r="B9" s="335" t="s">
        <v>25</v>
      </c>
      <c r="C9" s="5"/>
      <c r="D9" s="5"/>
      <c r="E9" s="5"/>
      <c r="F9" s="5"/>
      <c r="H9" s="27" t="s">
        <v>19</v>
      </c>
      <c r="I9" s="21">
        <f>I12+I23+I322</f>
        <v>144808.2169457</v>
      </c>
      <c r="J9" s="21">
        <f>J12+J23+J322</f>
        <v>48792.640339999998</v>
      </c>
      <c r="K9" s="21">
        <f>K12+K23+K322</f>
        <v>55042.520605699996</v>
      </c>
      <c r="L9" s="21">
        <f>L12+L23+L322</f>
        <v>40973.055999999997</v>
      </c>
      <c r="M9" s="29"/>
      <c r="N9" s="30"/>
      <c r="O9" s="29"/>
      <c r="P9" s="29"/>
      <c r="Q9" s="29"/>
      <c r="R9" s="29"/>
      <c r="S9" s="29"/>
      <c r="T9" s="29"/>
      <c r="U9" s="31"/>
    </row>
    <row r="10" spans="1:31" s="23" customFormat="1" ht="20.25" customHeight="1">
      <c r="A10" s="316"/>
      <c r="B10" s="336"/>
      <c r="C10" s="5"/>
      <c r="D10" s="5"/>
      <c r="E10" s="5"/>
      <c r="F10" s="5"/>
      <c r="H10" s="27" t="s">
        <v>20</v>
      </c>
      <c r="I10" s="21">
        <f>I24</f>
        <v>75872.117999999988</v>
      </c>
      <c r="J10" s="21">
        <f>J24</f>
        <v>25958.052</v>
      </c>
      <c r="K10" s="21">
        <f>K24</f>
        <v>31557.01</v>
      </c>
      <c r="L10" s="21">
        <f>L24</f>
        <v>18357.055999999997</v>
      </c>
      <c r="M10" s="29"/>
      <c r="N10" s="30"/>
      <c r="O10" s="29"/>
      <c r="P10" s="29"/>
      <c r="Q10" s="29"/>
      <c r="R10" s="29"/>
      <c r="S10" s="29"/>
      <c r="T10" s="29"/>
      <c r="U10" s="31"/>
    </row>
    <row r="11" spans="1:31" s="23" customFormat="1" ht="26.25" customHeight="1">
      <c r="A11" s="316"/>
      <c r="B11" s="336"/>
      <c r="C11" s="5"/>
      <c r="D11" s="5"/>
      <c r="E11" s="5"/>
      <c r="F11" s="5"/>
      <c r="H11" s="27" t="s">
        <v>16</v>
      </c>
      <c r="I11" s="122">
        <f>I14+I25+I322</f>
        <v>68936.098945700011</v>
      </c>
      <c r="J11" s="21">
        <f>J14+J25+J322</f>
        <v>22834.588340000002</v>
      </c>
      <c r="K11" s="21">
        <f>K14+K25+K322</f>
        <v>23485.510605700001</v>
      </c>
      <c r="L11" s="21">
        <f>L14+L25+L322</f>
        <v>22616</v>
      </c>
      <c r="M11" s="29"/>
      <c r="N11" s="30"/>
      <c r="O11" s="29"/>
      <c r="P11" s="29"/>
      <c r="Q11" s="29"/>
      <c r="R11" s="29"/>
      <c r="S11" s="29"/>
      <c r="T11" s="29"/>
      <c r="U11" s="17"/>
    </row>
    <row r="12" spans="1:31" s="23" customFormat="1" ht="22.5" customHeight="1">
      <c r="A12" s="285" t="s">
        <v>5</v>
      </c>
      <c r="B12" s="325" t="s">
        <v>26</v>
      </c>
      <c r="C12" s="6"/>
      <c r="D12" s="6"/>
      <c r="E12" s="6"/>
      <c r="F12" s="6"/>
      <c r="H12" s="27" t="s">
        <v>19</v>
      </c>
      <c r="I12" s="21">
        <f>J12+K12+L12</f>
        <v>3022.6950000000002</v>
      </c>
      <c r="J12" s="21">
        <f>J14</f>
        <v>1010.6</v>
      </c>
      <c r="K12" s="21">
        <f>K14</f>
        <v>996.09500000000003</v>
      </c>
      <c r="L12" s="21">
        <f>L14</f>
        <v>1016</v>
      </c>
      <c r="N12" s="2"/>
      <c r="U12" s="6"/>
    </row>
    <row r="13" spans="1:31" s="48" customFormat="1" ht="22.5" customHeight="1">
      <c r="A13" s="316"/>
      <c r="B13" s="326"/>
      <c r="C13" s="6"/>
      <c r="D13" s="6"/>
      <c r="E13" s="6"/>
      <c r="F13" s="6"/>
      <c r="H13" s="27" t="s">
        <v>20</v>
      </c>
      <c r="I13" s="21"/>
      <c r="J13" s="21"/>
      <c r="K13" s="21"/>
      <c r="L13" s="21"/>
      <c r="N13" s="2"/>
      <c r="U13" s="6"/>
    </row>
    <row r="14" spans="1:31" s="23" customFormat="1" ht="20.25" customHeight="1">
      <c r="A14" s="316"/>
      <c r="B14" s="326"/>
      <c r="C14" s="6"/>
      <c r="D14" s="6"/>
      <c r="E14" s="6"/>
      <c r="F14" s="6"/>
      <c r="H14" s="27" t="s">
        <v>16</v>
      </c>
      <c r="I14" s="21">
        <f>J14+K14+L14</f>
        <v>3022.6950000000002</v>
      </c>
      <c r="J14" s="21">
        <f>J17+J20</f>
        <v>1010.6</v>
      </c>
      <c r="K14" s="21">
        <f>K15</f>
        <v>996.09500000000003</v>
      </c>
      <c r="L14" s="21">
        <f>L17+L20</f>
        <v>1016</v>
      </c>
      <c r="N14" s="2"/>
      <c r="U14" s="6"/>
    </row>
    <row r="15" spans="1:31" s="23" customFormat="1" ht="15.75" customHeight="1">
      <c r="A15" s="285" t="s">
        <v>12</v>
      </c>
      <c r="B15" s="332" t="s">
        <v>229</v>
      </c>
      <c r="C15" s="6"/>
      <c r="D15" s="6"/>
      <c r="E15" s="6"/>
      <c r="F15" s="6"/>
      <c r="H15" s="52" t="s">
        <v>19</v>
      </c>
      <c r="I15" s="64">
        <f>J15+K15+L15</f>
        <v>2990.9949999999999</v>
      </c>
      <c r="J15" s="64">
        <f>J17</f>
        <v>994.9</v>
      </c>
      <c r="K15" s="64">
        <f>K17</f>
        <v>996.09500000000003</v>
      </c>
      <c r="L15" s="64">
        <f>L17</f>
        <v>1000</v>
      </c>
      <c r="N15" s="2"/>
      <c r="U15" s="328" t="s">
        <v>29</v>
      </c>
    </row>
    <row r="16" spans="1:31" s="48" customFormat="1" ht="24.75" hidden="1" customHeight="1">
      <c r="A16" s="316"/>
      <c r="B16" s="333"/>
      <c r="C16" s="6"/>
      <c r="D16" s="6"/>
      <c r="E16" s="6"/>
      <c r="F16" s="6"/>
      <c r="H16" s="52" t="s">
        <v>20</v>
      </c>
      <c r="I16" s="64"/>
      <c r="J16" s="21"/>
      <c r="K16" s="21"/>
      <c r="L16" s="21"/>
      <c r="N16" s="2"/>
      <c r="U16" s="329"/>
    </row>
    <row r="17" spans="1:21" s="23" customFormat="1" ht="123.75" customHeight="1">
      <c r="A17" s="286"/>
      <c r="B17" s="334"/>
      <c r="C17" s="6"/>
      <c r="D17" s="6"/>
      <c r="E17" s="6"/>
      <c r="F17" s="6"/>
      <c r="H17" s="52" t="s">
        <v>16</v>
      </c>
      <c r="I17" s="64">
        <f>J17+K17+L17</f>
        <v>2990.9949999999999</v>
      </c>
      <c r="J17" s="64">
        <v>994.9</v>
      </c>
      <c r="K17" s="64">
        <v>996.09500000000003</v>
      </c>
      <c r="L17" s="64">
        <v>1000</v>
      </c>
      <c r="N17" s="2"/>
      <c r="U17" s="351"/>
    </row>
    <row r="18" spans="1:21" ht="18" customHeight="1">
      <c r="A18" s="285" t="s">
        <v>2</v>
      </c>
      <c r="B18" s="285" t="s">
        <v>146</v>
      </c>
      <c r="C18" s="5"/>
      <c r="D18" s="5"/>
      <c r="E18" s="5"/>
      <c r="F18" s="5"/>
      <c r="G18" s="1"/>
      <c r="H18" s="52" t="s">
        <v>19</v>
      </c>
      <c r="I18" s="64">
        <f>J18+K18+L18</f>
        <v>31.700000000000003</v>
      </c>
      <c r="J18" s="17">
        <f>J20</f>
        <v>15.700000000000001</v>
      </c>
      <c r="K18" s="17"/>
      <c r="L18" s="17">
        <f>L20</f>
        <v>16</v>
      </c>
      <c r="M18" s="1"/>
      <c r="U18" s="328" t="s">
        <v>30</v>
      </c>
    </row>
    <row r="19" spans="1:21" s="48" customFormat="1" ht="1.5" hidden="1" customHeight="1">
      <c r="A19" s="316"/>
      <c r="B19" s="316"/>
      <c r="C19" s="50"/>
      <c r="D19" s="50"/>
      <c r="E19" s="50"/>
      <c r="F19" s="50"/>
      <c r="H19" s="52" t="s">
        <v>20</v>
      </c>
      <c r="I19" s="17"/>
      <c r="J19" s="17"/>
      <c r="K19" s="17"/>
      <c r="L19" s="17"/>
      <c r="N19" s="2"/>
      <c r="U19" s="329"/>
    </row>
    <row r="20" spans="1:21" s="23" customFormat="1" ht="61.5" customHeight="1">
      <c r="A20" s="331"/>
      <c r="B20" s="331"/>
      <c r="C20" s="5"/>
      <c r="D20" s="5"/>
      <c r="E20" s="5"/>
      <c r="F20" s="5"/>
      <c r="H20" s="52" t="s">
        <v>16</v>
      </c>
      <c r="I20" s="64">
        <f>J20+K20+L20</f>
        <v>31.700000000000003</v>
      </c>
      <c r="J20" s="17">
        <f>21.1-5.4</f>
        <v>15.700000000000001</v>
      </c>
      <c r="K20" s="17"/>
      <c r="L20" s="17">
        <v>16</v>
      </c>
      <c r="N20" s="2"/>
      <c r="U20" s="330"/>
    </row>
    <row r="21" spans="1:21" s="112" customFormat="1" ht="15" customHeight="1">
      <c r="A21" s="111" t="s">
        <v>142</v>
      </c>
      <c r="B21" s="285" t="s">
        <v>297</v>
      </c>
      <c r="C21" s="110"/>
      <c r="D21" s="110"/>
      <c r="E21" s="110"/>
      <c r="F21" s="110"/>
      <c r="H21" s="52" t="s">
        <v>19</v>
      </c>
      <c r="I21" s="64"/>
      <c r="J21" s="17"/>
      <c r="K21" s="17"/>
      <c r="L21" s="17"/>
      <c r="N21" s="2"/>
      <c r="U21" s="255" t="s">
        <v>30</v>
      </c>
    </row>
    <row r="22" spans="1:21" s="112" customFormat="1" ht="54" customHeight="1">
      <c r="A22" s="111"/>
      <c r="B22" s="331"/>
      <c r="C22" s="110"/>
      <c r="D22" s="110"/>
      <c r="E22" s="110"/>
      <c r="F22" s="110"/>
      <c r="H22" s="52" t="s">
        <v>16</v>
      </c>
      <c r="I22" s="64"/>
      <c r="J22" s="17"/>
      <c r="K22" s="17"/>
      <c r="L22" s="17"/>
      <c r="N22" s="2"/>
      <c r="U22" s="257"/>
    </row>
    <row r="23" spans="1:21" ht="28.5" customHeight="1">
      <c r="A23" s="325" t="s">
        <v>13</v>
      </c>
      <c r="B23" s="325" t="s">
        <v>285</v>
      </c>
      <c r="C23" s="5"/>
      <c r="D23" s="5"/>
      <c r="E23" s="5"/>
      <c r="F23" s="5"/>
      <c r="G23" s="1"/>
      <c r="H23" s="27" t="s">
        <v>19</v>
      </c>
      <c r="I23" s="122">
        <f>I26+I42+I150+I165</f>
        <v>137691.4234157</v>
      </c>
      <c r="J23" s="21">
        <f>J26+J42+J150+J165</f>
        <v>46403.136299999998</v>
      </c>
      <c r="K23" s="21">
        <f>K26+K42+K150+K165</f>
        <v>52631.231115699993</v>
      </c>
      <c r="L23" s="21">
        <f>L26+L42+L150+L165</f>
        <v>38657.055999999997</v>
      </c>
      <c r="M23" s="1"/>
      <c r="U23" s="285"/>
    </row>
    <row r="24" spans="1:21" s="48" customFormat="1" ht="19.5" customHeight="1">
      <c r="A24" s="326"/>
      <c r="B24" s="326"/>
      <c r="C24" s="50"/>
      <c r="D24" s="50"/>
      <c r="E24" s="50"/>
      <c r="F24" s="50"/>
      <c r="H24" s="27" t="s">
        <v>20</v>
      </c>
      <c r="I24" s="122">
        <f>I27+I43+I151</f>
        <v>75872.117999999988</v>
      </c>
      <c r="J24" s="21">
        <f>J27+J43+J151</f>
        <v>25958.052</v>
      </c>
      <c r="K24" s="21">
        <f>K27+K43</f>
        <v>31557.01</v>
      </c>
      <c r="L24" s="21">
        <f>L27+L43</f>
        <v>18357.055999999997</v>
      </c>
      <c r="N24" s="2"/>
      <c r="U24" s="316"/>
    </row>
    <row r="25" spans="1:21" s="23" customFormat="1" ht="24" customHeight="1">
      <c r="A25" s="326"/>
      <c r="B25" s="326"/>
      <c r="C25" s="5"/>
      <c r="D25" s="5"/>
      <c r="E25" s="5"/>
      <c r="F25" s="5"/>
      <c r="H25" s="27" t="s">
        <v>16</v>
      </c>
      <c r="I25" s="122">
        <f>I28+I44+I152+I167</f>
        <v>61819.305415700015</v>
      </c>
      <c r="J25" s="21">
        <f>J28+J44+J152+J167</f>
        <v>20445.084300000002</v>
      </c>
      <c r="K25" s="21">
        <f>K28+K44+K152+K167</f>
        <v>21074.221115699998</v>
      </c>
      <c r="L25" s="21">
        <f>L28+L44+L152+L167</f>
        <v>20300</v>
      </c>
      <c r="N25" s="2"/>
      <c r="U25" s="316"/>
    </row>
    <row r="26" spans="1:21" ht="24.75" customHeight="1">
      <c r="A26" s="327" t="s">
        <v>14</v>
      </c>
      <c r="B26" s="325" t="s">
        <v>286</v>
      </c>
      <c r="C26" s="5"/>
      <c r="D26" s="5"/>
      <c r="E26" s="5"/>
      <c r="F26" s="5"/>
      <c r="G26" s="1"/>
      <c r="H26" s="27" t="s">
        <v>19</v>
      </c>
      <c r="I26" s="21">
        <f>J26+K26+L26</f>
        <v>2476.4254899999996</v>
      </c>
      <c r="J26" s="21">
        <f>J27+J28</f>
        <v>1108.4254899999999</v>
      </c>
      <c r="K26" s="21">
        <f>K27+K28</f>
        <v>0</v>
      </c>
      <c r="L26" s="21">
        <f>L29</f>
        <v>1368</v>
      </c>
      <c r="M26" s="1"/>
      <c r="U26" s="285"/>
    </row>
    <row r="27" spans="1:21" s="48" customFormat="1" ht="24.75" customHeight="1">
      <c r="A27" s="327"/>
      <c r="B27" s="326"/>
      <c r="C27" s="50"/>
      <c r="D27" s="50"/>
      <c r="E27" s="50"/>
      <c r="F27" s="50"/>
      <c r="H27" s="27" t="s">
        <v>20</v>
      </c>
      <c r="I27" s="21">
        <f>J27+K27+L27</f>
        <v>1357.056</v>
      </c>
      <c r="J27" s="21">
        <f>J30</f>
        <v>0</v>
      </c>
      <c r="K27" s="21">
        <v>0</v>
      </c>
      <c r="L27" s="21">
        <f>L30</f>
        <v>1357.056</v>
      </c>
      <c r="N27" s="2"/>
      <c r="U27" s="316"/>
    </row>
    <row r="28" spans="1:21" s="23" customFormat="1" ht="23.25" customHeight="1">
      <c r="A28" s="327"/>
      <c r="B28" s="326"/>
      <c r="C28" s="5"/>
      <c r="D28" s="5"/>
      <c r="E28" s="5"/>
      <c r="F28" s="5"/>
      <c r="H28" s="27" t="s">
        <v>16</v>
      </c>
      <c r="I28" s="21">
        <f>J28+K28+L28</f>
        <v>1119.3694899999998</v>
      </c>
      <c r="J28" s="21">
        <f>J38+J31</f>
        <v>1108.4254899999999</v>
      </c>
      <c r="K28" s="21">
        <v>0</v>
      </c>
      <c r="L28" s="21">
        <f>L31</f>
        <v>10.943999999999999</v>
      </c>
      <c r="N28" s="2"/>
      <c r="U28" s="316"/>
    </row>
    <row r="29" spans="1:21" s="127" customFormat="1" ht="33" customHeight="1">
      <c r="A29" s="325" t="s">
        <v>173</v>
      </c>
      <c r="B29" s="325" t="s">
        <v>171</v>
      </c>
      <c r="C29" s="126"/>
      <c r="D29" s="126"/>
      <c r="E29" s="126"/>
      <c r="F29" s="126"/>
      <c r="H29" s="27" t="s">
        <v>19</v>
      </c>
      <c r="I29" s="21">
        <f>I30+I31</f>
        <v>1368</v>
      </c>
      <c r="J29" s="21">
        <f>J30+J31</f>
        <v>0</v>
      </c>
      <c r="K29" s="21"/>
      <c r="L29" s="21">
        <f>L30+L31</f>
        <v>1368</v>
      </c>
      <c r="N29" s="2"/>
      <c r="U29" s="128"/>
    </row>
    <row r="30" spans="1:21" s="127" customFormat="1" ht="24" customHeight="1">
      <c r="A30" s="286"/>
      <c r="B30" s="286"/>
      <c r="C30" s="126"/>
      <c r="D30" s="126"/>
      <c r="E30" s="126"/>
      <c r="F30" s="126"/>
      <c r="H30" s="27" t="s">
        <v>20</v>
      </c>
      <c r="I30" s="21">
        <f>J30+K30+L30</f>
        <v>1357.056</v>
      </c>
      <c r="J30" s="21">
        <v>0</v>
      </c>
      <c r="K30" s="21"/>
      <c r="L30" s="21">
        <f>L33+L36</f>
        <v>1357.056</v>
      </c>
      <c r="N30" s="2"/>
      <c r="U30" s="128"/>
    </row>
    <row r="31" spans="1:21" s="127" customFormat="1" ht="45.75" customHeight="1">
      <c r="A31" s="287"/>
      <c r="B31" s="287"/>
      <c r="C31" s="126"/>
      <c r="D31" s="126"/>
      <c r="E31" s="126"/>
      <c r="F31" s="126"/>
      <c r="H31" s="27" t="s">
        <v>16</v>
      </c>
      <c r="I31" s="21">
        <f>J31+L31</f>
        <v>10.943999999999999</v>
      </c>
      <c r="J31" s="21">
        <v>0</v>
      </c>
      <c r="K31" s="21"/>
      <c r="L31" s="21">
        <f>L34+L37</f>
        <v>10.943999999999999</v>
      </c>
      <c r="N31" s="2"/>
      <c r="U31" s="128"/>
    </row>
    <row r="32" spans="1:21" s="127" customFormat="1" ht="35.25" customHeight="1">
      <c r="A32" s="285" t="s">
        <v>174</v>
      </c>
      <c r="B32" s="296" t="s">
        <v>303</v>
      </c>
      <c r="C32" s="50"/>
      <c r="D32" s="50"/>
      <c r="E32" s="50"/>
      <c r="F32" s="50"/>
      <c r="G32" s="48"/>
      <c r="H32" s="52" t="s">
        <v>19</v>
      </c>
      <c r="I32" s="35"/>
      <c r="J32" s="17"/>
      <c r="K32" s="21"/>
      <c r="L32" s="64">
        <f>L33+L34</f>
        <v>792</v>
      </c>
      <c r="N32" s="2"/>
      <c r="U32" s="285" t="s">
        <v>310</v>
      </c>
    </row>
    <row r="33" spans="1:29" s="127" customFormat="1" ht="42" customHeight="1">
      <c r="A33" s="316"/>
      <c r="B33" s="299"/>
      <c r="C33" s="50"/>
      <c r="D33" s="50"/>
      <c r="E33" s="50"/>
      <c r="F33" s="50"/>
      <c r="G33" s="48"/>
      <c r="H33" s="52" t="s">
        <v>20</v>
      </c>
      <c r="I33" s="35"/>
      <c r="J33" s="51"/>
      <c r="K33" s="21"/>
      <c r="L33" s="64">
        <v>785.66399999999999</v>
      </c>
      <c r="N33" s="2"/>
      <c r="U33" s="316"/>
    </row>
    <row r="34" spans="1:29" s="127" customFormat="1" ht="57" customHeight="1">
      <c r="A34" s="316"/>
      <c r="B34" s="299"/>
      <c r="C34" s="50"/>
      <c r="D34" s="50"/>
      <c r="E34" s="50"/>
      <c r="F34" s="50"/>
      <c r="G34" s="48"/>
      <c r="H34" s="52" t="s">
        <v>16</v>
      </c>
      <c r="I34" s="35"/>
      <c r="J34" s="17"/>
      <c r="K34" s="21"/>
      <c r="L34" s="64">
        <v>6.3360000000000003</v>
      </c>
      <c r="N34" s="2"/>
      <c r="U34" s="316"/>
    </row>
    <row r="35" spans="1:29" ht="32.25" customHeight="1">
      <c r="A35" s="285" t="s">
        <v>175</v>
      </c>
      <c r="B35" s="337" t="s">
        <v>334</v>
      </c>
      <c r="C35" s="5"/>
      <c r="D35" s="5"/>
      <c r="E35" s="5"/>
      <c r="F35" s="5"/>
      <c r="G35" s="1"/>
      <c r="H35" s="52" t="s">
        <v>19</v>
      </c>
      <c r="I35" s="35"/>
      <c r="J35" s="114"/>
      <c r="K35" s="35"/>
      <c r="L35" s="17">
        <f>L36+L37</f>
        <v>576</v>
      </c>
      <c r="M35" s="1"/>
      <c r="U35" s="285" t="s">
        <v>305</v>
      </c>
    </row>
    <row r="36" spans="1:29" s="48" customFormat="1" ht="30" customHeight="1">
      <c r="A36" s="316"/>
      <c r="B36" s="338"/>
      <c r="C36" s="50"/>
      <c r="D36" s="50"/>
      <c r="E36" s="50"/>
      <c r="F36" s="50"/>
      <c r="H36" s="52" t="s">
        <v>20</v>
      </c>
      <c r="I36" s="35"/>
      <c r="J36" s="79"/>
      <c r="K36" s="35"/>
      <c r="L36" s="17">
        <v>571.39200000000005</v>
      </c>
      <c r="N36" s="2"/>
      <c r="U36" s="316"/>
    </row>
    <row r="37" spans="1:29" s="23" customFormat="1" ht="45.75" customHeight="1">
      <c r="A37" s="331"/>
      <c r="B37" s="339"/>
      <c r="C37" s="5"/>
      <c r="D37" s="5"/>
      <c r="E37" s="5"/>
      <c r="F37" s="5"/>
      <c r="H37" s="52" t="s">
        <v>16</v>
      </c>
      <c r="I37" s="35"/>
      <c r="J37" s="79"/>
      <c r="K37" s="35"/>
      <c r="L37" s="17">
        <v>4.6079999999999997</v>
      </c>
      <c r="N37" s="2"/>
      <c r="U37" s="316"/>
    </row>
    <row r="38" spans="1:29" s="18" customFormat="1" ht="44.25" customHeight="1">
      <c r="A38" s="79" t="s">
        <v>304</v>
      </c>
      <c r="B38" s="134" t="s">
        <v>172</v>
      </c>
      <c r="C38" s="79"/>
      <c r="D38" s="79"/>
      <c r="E38" s="79"/>
      <c r="F38" s="79"/>
      <c r="G38" s="79"/>
      <c r="H38" s="27" t="s">
        <v>16</v>
      </c>
      <c r="I38" s="10">
        <f>J38</f>
        <v>1108.4254899999999</v>
      </c>
      <c r="J38" s="10">
        <f>J39+J40+J41</f>
        <v>1108.4254899999999</v>
      </c>
      <c r="K38" s="17"/>
      <c r="L38" s="17"/>
      <c r="N38" s="2"/>
      <c r="U38" s="250" t="s">
        <v>305</v>
      </c>
    </row>
    <row r="39" spans="1:29" s="133" customFormat="1" ht="126" customHeight="1">
      <c r="A39" s="79" t="s">
        <v>174</v>
      </c>
      <c r="B39" s="135" t="s">
        <v>289</v>
      </c>
      <c r="C39" s="79"/>
      <c r="D39" s="79"/>
      <c r="E39" s="79"/>
      <c r="F39" s="79"/>
      <c r="G39" s="79"/>
      <c r="H39" s="52" t="s">
        <v>16</v>
      </c>
      <c r="I39" s="79">
        <f>J39</f>
        <v>485.70652999999999</v>
      </c>
      <c r="J39" s="79">
        <f>473.86082+11.84571</f>
        <v>485.70652999999999</v>
      </c>
      <c r="K39" s="17"/>
      <c r="L39" s="17"/>
      <c r="N39" s="2"/>
      <c r="U39" s="250"/>
    </row>
    <row r="40" spans="1:29" s="133" customFormat="1" ht="123" customHeight="1">
      <c r="A40" s="79" t="s">
        <v>175</v>
      </c>
      <c r="B40" s="135" t="s">
        <v>288</v>
      </c>
      <c r="C40" s="79"/>
      <c r="D40" s="79"/>
      <c r="E40" s="79"/>
      <c r="F40" s="79"/>
      <c r="G40" s="79"/>
      <c r="H40" s="52" t="s">
        <v>16</v>
      </c>
      <c r="I40" s="79">
        <f>J40</f>
        <v>592.71895999999992</v>
      </c>
      <c r="J40" s="79">
        <f>574.72196+17.997</f>
        <v>592.71895999999992</v>
      </c>
      <c r="K40" s="17"/>
      <c r="L40" s="17"/>
      <c r="N40" s="2"/>
      <c r="U40" s="250"/>
    </row>
    <row r="41" spans="1:29" s="133" customFormat="1" ht="105.75" customHeight="1">
      <c r="A41" s="79" t="s">
        <v>228</v>
      </c>
      <c r="B41" s="135" t="s">
        <v>287</v>
      </c>
      <c r="C41" s="79"/>
      <c r="D41" s="79"/>
      <c r="E41" s="79"/>
      <c r="F41" s="79"/>
      <c r="G41" s="79"/>
      <c r="H41" s="52" t="s">
        <v>16</v>
      </c>
      <c r="I41" s="79">
        <f>J41</f>
        <v>30</v>
      </c>
      <c r="J41" s="79">
        <v>30</v>
      </c>
      <c r="K41" s="17"/>
      <c r="L41" s="17"/>
      <c r="N41" s="2"/>
      <c r="U41" s="250"/>
    </row>
    <row r="42" spans="1:29" s="53" customFormat="1" ht="18.75" customHeight="1">
      <c r="A42" s="326" t="s">
        <v>15</v>
      </c>
      <c r="B42" s="342" t="s">
        <v>31</v>
      </c>
      <c r="C42" s="129"/>
      <c r="D42" s="129"/>
      <c r="E42" s="129"/>
      <c r="F42" s="129"/>
      <c r="H42" s="131" t="s">
        <v>19</v>
      </c>
      <c r="I42" s="132">
        <f>I43+I44</f>
        <v>73171.352895699994</v>
      </c>
      <c r="J42" s="132">
        <f>J43+J44</f>
        <v>21250</v>
      </c>
      <c r="K42" s="21">
        <f>K43+K44</f>
        <v>33282.296895699998</v>
      </c>
      <c r="L42" s="21">
        <f>L43+L44</f>
        <v>18639.055999999997</v>
      </c>
      <c r="N42" s="2"/>
      <c r="U42" s="286"/>
    </row>
    <row r="43" spans="1:29" s="53" customFormat="1" ht="27.75" customHeight="1">
      <c r="A43" s="326"/>
      <c r="B43" s="342"/>
      <c r="C43" s="54"/>
      <c r="D43" s="54"/>
      <c r="E43" s="54"/>
      <c r="F43" s="54"/>
      <c r="H43" s="27" t="s">
        <v>20</v>
      </c>
      <c r="I43" s="21">
        <f>I46+I76+I94+I106+I118+I133+I148+I139+I145</f>
        <v>65557.009999999995</v>
      </c>
      <c r="J43" s="21">
        <f>J46+J76+J94+J106+J118+J133+J148+J139</f>
        <v>17000</v>
      </c>
      <c r="K43" s="21">
        <f>K46+K76+K94+K106+K118+K133+K145</f>
        <v>31557.01</v>
      </c>
      <c r="L43" s="21">
        <f>L46+L76+L94+L106+L118+L133</f>
        <v>16999.999999999996</v>
      </c>
      <c r="N43" s="2"/>
      <c r="U43" s="286"/>
    </row>
    <row r="44" spans="1:29" s="53" customFormat="1" ht="21" customHeight="1">
      <c r="A44" s="344"/>
      <c r="B44" s="343"/>
      <c r="C44" s="54"/>
      <c r="D44" s="54"/>
      <c r="E44" s="54"/>
      <c r="F44" s="54"/>
      <c r="H44" s="27" t="s">
        <v>16</v>
      </c>
      <c r="I44" s="21">
        <f>I47+I77+I95+I107+I119+I134+I143+I149+I146</f>
        <v>7614.3428957000015</v>
      </c>
      <c r="J44" s="122">
        <f>J47+J77+J95+J107+J119+J134+J149+J140</f>
        <v>4250</v>
      </c>
      <c r="K44" s="21">
        <f>K47+K77+K95+K107+K119+K134+K146</f>
        <v>1725.2868957000001</v>
      </c>
      <c r="L44" s="21">
        <f>L47+L77+L95+L107+L119+L134</f>
        <v>1639.056</v>
      </c>
      <c r="N44" s="2"/>
      <c r="U44" s="286"/>
    </row>
    <row r="45" spans="1:29" s="60" customFormat="1" ht="21.75" customHeight="1">
      <c r="A45" s="71" t="s">
        <v>22</v>
      </c>
      <c r="B45" s="345" t="s">
        <v>38</v>
      </c>
      <c r="C45" s="62"/>
      <c r="D45" s="62"/>
      <c r="E45" s="62"/>
      <c r="F45" s="62"/>
      <c r="H45" s="27" t="s">
        <v>19</v>
      </c>
      <c r="I45" s="37">
        <f>J45+K45+L45</f>
        <v>18196.369925699997</v>
      </c>
      <c r="J45" s="21">
        <f>J46+J47</f>
        <v>9118.1737300000004</v>
      </c>
      <c r="K45" s="21">
        <f>K46+K47</f>
        <v>4585.7961856999991</v>
      </c>
      <c r="L45" s="21">
        <f>L46+L47</f>
        <v>4492.4000099999994</v>
      </c>
      <c r="N45" s="2"/>
      <c r="U45" s="227"/>
      <c r="AC45" s="29"/>
    </row>
    <row r="46" spans="1:29" s="60" customFormat="1" ht="22.5" customHeight="1">
      <c r="A46" s="63"/>
      <c r="B46" s="346"/>
      <c r="C46" s="62"/>
      <c r="D46" s="62"/>
      <c r="E46" s="62"/>
      <c r="F46" s="62"/>
      <c r="H46" s="27" t="s">
        <v>20</v>
      </c>
      <c r="I46" s="37">
        <f>I49+I52+I55+I58+I61+I64+I67+I70+I73</f>
        <v>15020.504870000001</v>
      </c>
      <c r="J46" s="21">
        <f>J52+J49+J55+J58</f>
        <v>7294.5388800000001</v>
      </c>
      <c r="K46" s="21">
        <f>K61+K67</f>
        <v>4448.2222999999994</v>
      </c>
      <c r="L46" s="21">
        <f>L64+L67+L70</f>
        <v>3277.7436899999998</v>
      </c>
      <c r="N46" s="2"/>
      <c r="U46" s="61"/>
      <c r="AC46" s="157" t="s">
        <v>193</v>
      </c>
    </row>
    <row r="47" spans="1:29" s="60" customFormat="1" ht="24.75" customHeight="1">
      <c r="A47" s="65"/>
      <c r="B47" s="347"/>
      <c r="C47" s="62"/>
      <c r="D47" s="62"/>
      <c r="E47" s="62"/>
      <c r="F47" s="62"/>
      <c r="H47" s="27" t="s">
        <v>16</v>
      </c>
      <c r="I47" s="21">
        <f>I50+I53++I56+I59+I62+I65+I68+I71+I74</f>
        <v>3175.8650557000001</v>
      </c>
      <c r="J47" s="21">
        <f>J53+J50+J62+J56+J59</f>
        <v>1823.6348499999999</v>
      </c>
      <c r="K47" s="21">
        <f>K62+K68</f>
        <v>137.57388570000001</v>
      </c>
      <c r="L47" s="21">
        <f>L65+L71+L74</f>
        <v>1214.6563200000001</v>
      </c>
      <c r="N47" s="2"/>
      <c r="U47" s="61"/>
    </row>
    <row r="48" spans="1:29" s="60" customFormat="1" ht="20.25" customHeight="1">
      <c r="A48" s="66" t="s">
        <v>32</v>
      </c>
      <c r="B48" s="307" t="s">
        <v>170</v>
      </c>
      <c r="C48" s="62"/>
      <c r="D48" s="62"/>
      <c r="E48" s="62"/>
      <c r="F48" s="62"/>
      <c r="H48" s="52" t="s">
        <v>19</v>
      </c>
      <c r="I48" s="17">
        <f>J48</f>
        <v>4286.2426000000005</v>
      </c>
      <c r="J48" s="17">
        <f>J49+J50</f>
        <v>4286.2426000000005</v>
      </c>
      <c r="K48" s="17"/>
      <c r="L48" s="17"/>
      <c r="N48" s="2"/>
      <c r="U48" s="250" t="s">
        <v>30</v>
      </c>
    </row>
    <row r="49" spans="1:21" s="60" customFormat="1" ht="25.5" customHeight="1">
      <c r="A49" s="63"/>
      <c r="B49" s="340"/>
      <c r="C49" s="62"/>
      <c r="D49" s="62"/>
      <c r="E49" s="62"/>
      <c r="F49" s="62"/>
      <c r="H49" s="52" t="s">
        <v>20</v>
      </c>
      <c r="I49" s="17">
        <f>J49</f>
        <v>3428.9940000000001</v>
      </c>
      <c r="J49" s="17">
        <v>3428.9940000000001</v>
      </c>
      <c r="K49" s="17"/>
      <c r="L49" s="17"/>
      <c r="N49" s="2"/>
      <c r="U49" s="250"/>
    </row>
    <row r="50" spans="1:21" s="60" customFormat="1" ht="22.5" customHeight="1">
      <c r="A50" s="65"/>
      <c r="B50" s="341"/>
      <c r="C50" s="62"/>
      <c r="D50" s="62"/>
      <c r="E50" s="62"/>
      <c r="F50" s="62"/>
      <c r="H50" s="52" t="s">
        <v>16</v>
      </c>
      <c r="I50" s="17">
        <f>J50+K50+L50</f>
        <v>857.24860000000001</v>
      </c>
      <c r="J50" s="17">
        <v>857.24860000000001</v>
      </c>
      <c r="K50" s="17"/>
      <c r="L50" s="17"/>
      <c r="N50" s="2"/>
      <c r="U50" s="250"/>
    </row>
    <row r="51" spans="1:21" s="60" customFormat="1" ht="21" customHeight="1">
      <c r="A51" s="67" t="s">
        <v>33</v>
      </c>
      <c r="B51" s="307" t="s">
        <v>35</v>
      </c>
      <c r="C51" s="62"/>
      <c r="D51" s="62"/>
      <c r="E51" s="62"/>
      <c r="F51" s="62"/>
      <c r="H51" s="52" t="s">
        <v>19</v>
      </c>
      <c r="I51" s="17">
        <f>J51+K51+L51</f>
        <v>2965.4947200000001</v>
      </c>
      <c r="J51" s="17">
        <f>J52+J53</f>
        <v>2965.4947200000001</v>
      </c>
      <c r="K51" s="17"/>
      <c r="L51" s="17"/>
      <c r="N51" s="2"/>
      <c r="U51" s="250" t="s">
        <v>30</v>
      </c>
    </row>
    <row r="52" spans="1:21" s="60" customFormat="1" ht="21.75" customHeight="1">
      <c r="A52" s="63"/>
      <c r="B52" s="297"/>
      <c r="C52" s="62"/>
      <c r="D52" s="62"/>
      <c r="E52" s="62"/>
      <c r="F52" s="62"/>
      <c r="H52" s="52" t="s">
        <v>20</v>
      </c>
      <c r="I52" s="17">
        <f>J52+K52+L52</f>
        <v>2372.3957700000001</v>
      </c>
      <c r="J52" s="17">
        <v>2372.3957700000001</v>
      </c>
      <c r="K52" s="17"/>
      <c r="L52" s="17"/>
      <c r="N52" s="2"/>
      <c r="U52" s="250"/>
    </row>
    <row r="53" spans="1:21" s="60" customFormat="1" ht="21.75" customHeight="1">
      <c r="A53" s="63"/>
      <c r="B53" s="297"/>
      <c r="C53" s="62"/>
      <c r="D53" s="62"/>
      <c r="E53" s="62"/>
      <c r="F53" s="62"/>
      <c r="H53" s="52" t="s">
        <v>16</v>
      </c>
      <c r="I53" s="17">
        <f>J53+K53+L53</f>
        <v>593.09894999999995</v>
      </c>
      <c r="J53" s="17">
        <v>593.09894999999995</v>
      </c>
      <c r="K53" s="17"/>
      <c r="L53" s="17"/>
      <c r="N53" s="2"/>
      <c r="U53" s="250"/>
    </row>
    <row r="54" spans="1:21" s="171" customFormat="1" ht="19.5" customHeight="1">
      <c r="A54" s="357" t="s">
        <v>36</v>
      </c>
      <c r="B54" s="348" t="s">
        <v>290</v>
      </c>
      <c r="C54" s="170"/>
      <c r="D54" s="170"/>
      <c r="E54" s="170"/>
      <c r="F54" s="170"/>
      <c r="H54" s="52" t="s">
        <v>19</v>
      </c>
      <c r="I54" s="17">
        <f t="shared" ref="I54:I59" si="0">J54</f>
        <v>788.77916000000005</v>
      </c>
      <c r="J54" s="17">
        <f>J55+J56</f>
        <v>788.77916000000005</v>
      </c>
      <c r="K54" s="17"/>
      <c r="L54" s="17"/>
      <c r="N54" s="2"/>
      <c r="U54" s="285" t="s">
        <v>30</v>
      </c>
    </row>
    <row r="55" spans="1:21" s="171" customFormat="1" ht="25.5" customHeight="1">
      <c r="A55" s="358"/>
      <c r="B55" s="349"/>
      <c r="C55" s="170"/>
      <c r="D55" s="170"/>
      <c r="E55" s="170"/>
      <c r="F55" s="170"/>
      <c r="H55" s="52" t="s">
        <v>20</v>
      </c>
      <c r="I55" s="17">
        <f t="shared" si="0"/>
        <v>631.02331000000004</v>
      </c>
      <c r="J55" s="17">
        <v>631.02331000000004</v>
      </c>
      <c r="K55" s="17"/>
      <c r="L55" s="17"/>
      <c r="N55" s="2"/>
      <c r="U55" s="316"/>
    </row>
    <row r="56" spans="1:21" s="171" customFormat="1" ht="21" customHeight="1">
      <c r="A56" s="359"/>
      <c r="B56" s="350"/>
      <c r="C56" s="170"/>
      <c r="D56" s="170"/>
      <c r="E56" s="170"/>
      <c r="F56" s="170"/>
      <c r="H56" s="52" t="s">
        <v>16</v>
      </c>
      <c r="I56" s="17">
        <f t="shared" si="0"/>
        <v>157.75585000000001</v>
      </c>
      <c r="J56" s="17">
        <v>157.75585000000001</v>
      </c>
      <c r="K56" s="17"/>
      <c r="L56" s="17"/>
      <c r="N56" s="2"/>
      <c r="U56" s="331"/>
    </row>
    <row r="57" spans="1:21" s="171" customFormat="1" ht="25.5" customHeight="1">
      <c r="A57" s="357" t="s">
        <v>50</v>
      </c>
      <c r="B57" s="348" t="s">
        <v>214</v>
      </c>
      <c r="C57" s="170"/>
      <c r="D57" s="170"/>
      <c r="E57" s="170"/>
      <c r="F57" s="170"/>
      <c r="H57" s="52" t="s">
        <v>19</v>
      </c>
      <c r="I57" s="17">
        <f t="shared" si="0"/>
        <v>1077.65725</v>
      </c>
      <c r="J57" s="17">
        <f>J58+J59</f>
        <v>1077.65725</v>
      </c>
      <c r="K57" s="17"/>
      <c r="L57" s="17"/>
      <c r="N57" s="2"/>
      <c r="U57" s="285" t="s">
        <v>30</v>
      </c>
    </row>
    <row r="58" spans="1:21" s="171" customFormat="1" ht="25.5" customHeight="1">
      <c r="A58" s="358"/>
      <c r="B58" s="349"/>
      <c r="C58" s="170"/>
      <c r="D58" s="170"/>
      <c r="E58" s="170"/>
      <c r="F58" s="170"/>
      <c r="H58" s="52" t="s">
        <v>20</v>
      </c>
      <c r="I58" s="17">
        <f t="shared" si="0"/>
        <v>862.12580000000003</v>
      </c>
      <c r="J58" s="17">
        <v>862.12580000000003</v>
      </c>
      <c r="K58" s="17"/>
      <c r="L58" s="17"/>
      <c r="N58" s="2"/>
      <c r="U58" s="316"/>
    </row>
    <row r="59" spans="1:21" s="171" customFormat="1" ht="25.5" customHeight="1">
      <c r="A59" s="359"/>
      <c r="B59" s="350"/>
      <c r="C59" s="170"/>
      <c r="D59" s="170"/>
      <c r="E59" s="170"/>
      <c r="F59" s="170"/>
      <c r="H59" s="52" t="s">
        <v>16</v>
      </c>
      <c r="I59" s="17">
        <f t="shared" si="0"/>
        <v>215.53145000000001</v>
      </c>
      <c r="J59" s="17">
        <v>215.53145000000001</v>
      </c>
      <c r="K59" s="17"/>
      <c r="L59" s="17"/>
      <c r="N59" s="2"/>
      <c r="U59" s="331"/>
    </row>
    <row r="60" spans="1:21" s="69" customFormat="1" ht="31.5" customHeight="1">
      <c r="A60" s="285" t="s">
        <v>51</v>
      </c>
      <c r="B60" s="296" t="s">
        <v>233</v>
      </c>
      <c r="C60" s="70"/>
      <c r="D60" s="70"/>
      <c r="E60" s="70"/>
      <c r="F60" s="70"/>
      <c r="H60" s="52" t="s">
        <v>19</v>
      </c>
      <c r="I60" s="17">
        <f t="shared" ref="I60:I62" si="1">J60+K60+L60</f>
        <v>3338.125</v>
      </c>
      <c r="J60" s="17"/>
      <c r="K60" s="17">
        <f>K61+K62</f>
        <v>3338.125</v>
      </c>
      <c r="L60" s="119"/>
      <c r="N60" s="2"/>
      <c r="U60" s="285" t="s">
        <v>30</v>
      </c>
    </row>
    <row r="61" spans="1:21" s="69" customFormat="1" ht="31.5" customHeight="1">
      <c r="A61" s="316"/>
      <c r="B61" s="299"/>
      <c r="C61" s="70"/>
      <c r="D61" s="70"/>
      <c r="E61" s="70"/>
      <c r="F61" s="70"/>
      <c r="H61" s="52" t="s">
        <v>20</v>
      </c>
      <c r="I61" s="17">
        <f t="shared" si="1"/>
        <v>3237.9812499999998</v>
      </c>
      <c r="J61" s="17"/>
      <c r="K61" s="17">
        <v>3237.9812499999998</v>
      </c>
      <c r="L61" s="119"/>
      <c r="N61" s="2"/>
      <c r="U61" s="286"/>
    </row>
    <row r="62" spans="1:21" s="69" customFormat="1" ht="31.5" customHeight="1">
      <c r="A62" s="331"/>
      <c r="B62" s="300"/>
      <c r="C62" s="70"/>
      <c r="D62" s="70"/>
      <c r="E62" s="70"/>
      <c r="F62" s="70"/>
      <c r="H62" s="52" t="s">
        <v>16</v>
      </c>
      <c r="I62" s="17">
        <f t="shared" si="1"/>
        <v>100.14375</v>
      </c>
      <c r="J62" s="17"/>
      <c r="K62" s="43">
        <v>100.14375</v>
      </c>
      <c r="L62" s="119"/>
      <c r="N62" s="2"/>
      <c r="U62" s="287"/>
    </row>
    <row r="63" spans="1:21" s="190" customFormat="1" ht="41.25" customHeight="1">
      <c r="A63" s="285" t="s">
        <v>296</v>
      </c>
      <c r="B63" s="296" t="s">
        <v>270</v>
      </c>
      <c r="C63" s="188"/>
      <c r="D63" s="188"/>
      <c r="E63" s="188"/>
      <c r="F63" s="188"/>
      <c r="H63" s="52" t="s">
        <v>19</v>
      </c>
      <c r="I63" s="17">
        <f>L63</f>
        <v>3379.1172099999999</v>
      </c>
      <c r="J63" s="17"/>
      <c r="K63" s="79"/>
      <c r="L63" s="225">
        <f>L64+L65</f>
        <v>3379.1172099999999</v>
      </c>
      <c r="N63" s="2"/>
      <c r="U63" s="285" t="s">
        <v>30</v>
      </c>
    </row>
    <row r="64" spans="1:21" s="190" customFormat="1" ht="31.5" customHeight="1">
      <c r="A64" s="286"/>
      <c r="B64" s="297"/>
      <c r="C64" s="188"/>
      <c r="D64" s="188"/>
      <c r="E64" s="188"/>
      <c r="F64" s="188"/>
      <c r="H64" s="52" t="s">
        <v>20</v>
      </c>
      <c r="I64" s="17">
        <f>L64</f>
        <v>3277.7436899999998</v>
      </c>
      <c r="J64" s="17"/>
      <c r="K64" s="79"/>
      <c r="L64" s="226">
        <v>3277.7436899999998</v>
      </c>
      <c r="N64" s="2"/>
      <c r="U64" s="286"/>
    </row>
    <row r="65" spans="1:21" s="190" customFormat="1" ht="31.5" customHeight="1">
      <c r="A65" s="287"/>
      <c r="B65" s="298"/>
      <c r="C65" s="188"/>
      <c r="D65" s="188"/>
      <c r="E65" s="188"/>
      <c r="F65" s="188"/>
      <c r="H65" s="52" t="s">
        <v>16</v>
      </c>
      <c r="I65" s="17">
        <f>L65</f>
        <v>101.37352</v>
      </c>
      <c r="J65" s="17"/>
      <c r="K65" s="79"/>
      <c r="L65" s="226">
        <v>101.37352</v>
      </c>
      <c r="N65" s="2"/>
      <c r="U65" s="287"/>
    </row>
    <row r="66" spans="1:21" s="190" customFormat="1" ht="31.5" customHeight="1">
      <c r="A66" s="285" t="s">
        <v>246</v>
      </c>
      <c r="B66" s="296" t="s">
        <v>292</v>
      </c>
      <c r="C66" s="188"/>
      <c r="D66" s="188"/>
      <c r="E66" s="188"/>
      <c r="F66" s="188"/>
      <c r="H66" s="52" t="s">
        <v>19</v>
      </c>
      <c r="I66" s="17">
        <f t="shared" ref="I66:I68" si="2">K66</f>
        <v>1247.67119</v>
      </c>
      <c r="J66" s="17"/>
      <c r="K66" s="119">
        <v>1247.67119</v>
      </c>
      <c r="L66" s="79"/>
      <c r="N66" s="2"/>
      <c r="U66" s="285" t="s">
        <v>30</v>
      </c>
    </row>
    <row r="67" spans="1:21" s="190" customFormat="1" ht="31.5" customHeight="1">
      <c r="A67" s="286"/>
      <c r="B67" s="297"/>
      <c r="C67" s="188"/>
      <c r="D67" s="188"/>
      <c r="E67" s="188"/>
      <c r="F67" s="188"/>
      <c r="H67" s="52" t="s">
        <v>20</v>
      </c>
      <c r="I67" s="17">
        <f t="shared" si="2"/>
        <v>1210.2410500000001</v>
      </c>
      <c r="J67" s="17"/>
      <c r="K67" s="119">
        <v>1210.2410500000001</v>
      </c>
      <c r="L67" s="79"/>
      <c r="N67" s="2"/>
      <c r="U67" s="286"/>
    </row>
    <row r="68" spans="1:21" s="190" customFormat="1" ht="31.5" customHeight="1">
      <c r="A68" s="287"/>
      <c r="B68" s="298"/>
      <c r="C68" s="188"/>
      <c r="D68" s="188"/>
      <c r="E68" s="188"/>
      <c r="F68" s="188"/>
      <c r="H68" s="52" t="s">
        <v>16</v>
      </c>
      <c r="I68" s="17">
        <f t="shared" si="2"/>
        <v>37.430135700000001</v>
      </c>
      <c r="J68" s="17"/>
      <c r="K68" s="119">
        <f>K66*3%</f>
        <v>37.430135700000001</v>
      </c>
      <c r="L68" s="79"/>
      <c r="N68" s="2"/>
      <c r="U68" s="287"/>
    </row>
    <row r="69" spans="1:21" s="190" customFormat="1" ht="0.75" customHeight="1">
      <c r="A69" s="285"/>
      <c r="B69" s="296"/>
      <c r="C69" s="188"/>
      <c r="D69" s="188"/>
      <c r="E69" s="188"/>
      <c r="F69" s="188"/>
      <c r="H69" s="52"/>
      <c r="I69" s="17"/>
      <c r="J69" s="17"/>
      <c r="K69" s="79"/>
      <c r="L69" s="17"/>
      <c r="N69" s="2"/>
      <c r="U69" s="285"/>
    </row>
    <row r="70" spans="1:21" s="190" customFormat="1" ht="31.5" hidden="1" customHeight="1">
      <c r="A70" s="316"/>
      <c r="B70" s="299"/>
      <c r="C70" s="188"/>
      <c r="D70" s="188"/>
      <c r="E70" s="188"/>
      <c r="F70" s="188"/>
      <c r="H70" s="52"/>
      <c r="I70" s="17"/>
      <c r="J70" s="17"/>
      <c r="K70" s="79"/>
      <c r="L70" s="17"/>
      <c r="N70" s="2"/>
      <c r="U70" s="286"/>
    </row>
    <row r="71" spans="1:21" s="190" customFormat="1" ht="31.5" hidden="1" customHeight="1">
      <c r="A71" s="331"/>
      <c r="B71" s="300"/>
      <c r="C71" s="188"/>
      <c r="D71" s="188"/>
      <c r="E71" s="188"/>
      <c r="F71" s="188"/>
      <c r="H71" s="52"/>
      <c r="I71" s="17"/>
      <c r="J71" s="17"/>
      <c r="K71" s="79"/>
      <c r="L71" s="17"/>
      <c r="N71" s="2"/>
      <c r="U71" s="287"/>
    </row>
    <row r="72" spans="1:21" s="224" customFormat="1" ht="31.5" customHeight="1">
      <c r="A72" s="285" t="s">
        <v>313</v>
      </c>
      <c r="B72" s="296" t="s">
        <v>293</v>
      </c>
      <c r="C72" s="223"/>
      <c r="D72" s="223"/>
      <c r="E72" s="223"/>
      <c r="F72" s="223"/>
      <c r="H72" s="52" t="s">
        <v>19</v>
      </c>
      <c r="I72" s="17">
        <f t="shared" ref="I72:I74" si="3">L72</f>
        <v>1113.2828</v>
      </c>
      <c r="J72" s="17"/>
      <c r="K72" s="79"/>
      <c r="L72" s="235">
        <f>L74</f>
        <v>1113.2828</v>
      </c>
      <c r="N72" s="2"/>
      <c r="U72" s="285" t="s">
        <v>30</v>
      </c>
    </row>
    <row r="73" spans="1:21" s="224" customFormat="1" ht="31.5" customHeight="1">
      <c r="A73" s="316"/>
      <c r="B73" s="299"/>
      <c r="C73" s="223"/>
      <c r="D73" s="223"/>
      <c r="E73" s="223"/>
      <c r="F73" s="223"/>
      <c r="H73" s="52" t="s">
        <v>20</v>
      </c>
      <c r="I73" s="17">
        <f t="shared" si="3"/>
        <v>0</v>
      </c>
      <c r="J73" s="17"/>
      <c r="K73" s="79"/>
      <c r="L73" s="235"/>
      <c r="N73" s="2"/>
      <c r="U73" s="286"/>
    </row>
    <row r="74" spans="1:21" s="224" customFormat="1" ht="31.5" customHeight="1">
      <c r="A74" s="222"/>
      <c r="B74" s="300"/>
      <c r="C74" s="223"/>
      <c r="D74" s="223"/>
      <c r="E74" s="223"/>
      <c r="F74" s="223"/>
      <c r="H74" s="52" t="s">
        <v>16</v>
      </c>
      <c r="I74" s="17">
        <f t="shared" si="3"/>
        <v>1113.2828</v>
      </c>
      <c r="J74" s="17"/>
      <c r="K74" s="79"/>
      <c r="L74" s="235">
        <v>1113.2828</v>
      </c>
      <c r="N74" s="2"/>
      <c r="U74" s="287"/>
    </row>
    <row r="75" spans="1:21" ht="18" customHeight="1">
      <c r="A75" s="285" t="s">
        <v>39</v>
      </c>
      <c r="B75" s="352" t="s">
        <v>37</v>
      </c>
      <c r="C75" s="5"/>
      <c r="D75" s="5"/>
      <c r="E75" s="5"/>
      <c r="F75" s="5"/>
      <c r="G75" s="1"/>
      <c r="H75" s="27" t="s">
        <v>19</v>
      </c>
      <c r="I75" s="21">
        <f>J75+K75+L75</f>
        <v>13373.254539999998</v>
      </c>
      <c r="J75" s="37">
        <f>J76+J77</f>
        <v>5314.466339999999</v>
      </c>
      <c r="K75" s="37">
        <f>K76+K77</f>
        <v>4099.41</v>
      </c>
      <c r="L75" s="239">
        <f>L76+L77</f>
        <v>3959.3782000000001</v>
      </c>
      <c r="M75" s="1"/>
      <c r="U75" s="285"/>
    </row>
    <row r="76" spans="1:21" s="48" customFormat="1" ht="29.25" customHeight="1">
      <c r="A76" s="316"/>
      <c r="B76" s="342"/>
      <c r="C76" s="50"/>
      <c r="D76" s="50"/>
      <c r="E76" s="50"/>
      <c r="F76" s="50"/>
      <c r="H76" s="27" t="s">
        <v>20</v>
      </c>
      <c r="I76" s="21">
        <f>I79+I82+I85+I88+I91</f>
        <v>12066.34801</v>
      </c>
      <c r="J76" s="37">
        <f>J85+J79+J82</f>
        <v>4249.3234599999996</v>
      </c>
      <c r="K76" s="37">
        <f>K85+K88</f>
        <v>3976.4277000000002</v>
      </c>
      <c r="L76" s="239">
        <f>L91</f>
        <v>3840.5968499999999</v>
      </c>
      <c r="N76" s="2"/>
      <c r="U76" s="316"/>
    </row>
    <row r="77" spans="1:21" s="23" customFormat="1" ht="27" customHeight="1">
      <c r="A77" s="316"/>
      <c r="B77" s="342"/>
      <c r="C77" s="5"/>
      <c r="D77" s="5"/>
      <c r="E77" s="5"/>
      <c r="F77" s="5"/>
      <c r="H77" s="27" t="s">
        <v>16</v>
      </c>
      <c r="I77" s="37">
        <f>I80+I83+I86+I89+I92</f>
        <v>1306.9065299999997</v>
      </c>
      <c r="J77" s="37">
        <f>J86+J80+J83</f>
        <v>1065.1428799999999</v>
      </c>
      <c r="K77" s="37">
        <f>K86+K89</f>
        <v>122.98230000000001</v>
      </c>
      <c r="L77" s="239">
        <f>L92</f>
        <v>118.78135</v>
      </c>
      <c r="N77" s="2"/>
      <c r="U77" s="316"/>
    </row>
    <row r="78" spans="1:21" s="118" customFormat="1" ht="27" customHeight="1">
      <c r="A78" s="285" t="s">
        <v>153</v>
      </c>
      <c r="B78" s="296" t="s">
        <v>168</v>
      </c>
      <c r="C78" s="116"/>
      <c r="D78" s="116"/>
      <c r="E78" s="116"/>
      <c r="F78" s="116"/>
      <c r="H78" s="52" t="s">
        <v>19</v>
      </c>
      <c r="I78" s="38">
        <f t="shared" ref="I78:I83" si="4">J78</f>
        <v>3064.88328</v>
      </c>
      <c r="J78" s="38">
        <f>J79+J80</f>
        <v>3064.88328</v>
      </c>
      <c r="K78" s="37"/>
      <c r="L78" s="37"/>
      <c r="N78" s="2"/>
      <c r="U78" s="285" t="s">
        <v>30</v>
      </c>
    </row>
    <row r="79" spans="1:21" s="118" customFormat="1" ht="27" customHeight="1">
      <c r="A79" s="316"/>
      <c r="B79" s="299"/>
      <c r="C79" s="116"/>
      <c r="D79" s="116"/>
      <c r="E79" s="116"/>
      <c r="F79" s="116"/>
      <c r="H79" s="52" t="s">
        <v>20</v>
      </c>
      <c r="I79" s="38">
        <f t="shared" si="4"/>
        <v>2451.9065999999998</v>
      </c>
      <c r="J79" s="38">
        <v>2451.9065999999998</v>
      </c>
      <c r="K79" s="37"/>
      <c r="L79" s="37"/>
      <c r="N79" s="2"/>
      <c r="U79" s="316"/>
    </row>
    <row r="80" spans="1:21" s="118" customFormat="1" ht="27" customHeight="1">
      <c r="A80" s="331"/>
      <c r="B80" s="299"/>
      <c r="C80" s="116"/>
      <c r="D80" s="116"/>
      <c r="E80" s="116"/>
      <c r="F80" s="116"/>
      <c r="H80" s="52" t="s">
        <v>16</v>
      </c>
      <c r="I80" s="38">
        <f t="shared" si="4"/>
        <v>612.97667999999999</v>
      </c>
      <c r="J80" s="38">
        <v>612.97667999999999</v>
      </c>
      <c r="K80" s="37"/>
      <c r="L80" s="37"/>
      <c r="N80" s="2"/>
      <c r="U80" s="316"/>
    </row>
    <row r="81" spans="1:21" s="118" customFormat="1" ht="27" customHeight="1">
      <c r="A81" s="285" t="s">
        <v>40</v>
      </c>
      <c r="B81" s="307" t="s">
        <v>169</v>
      </c>
      <c r="C81" s="116"/>
      <c r="D81" s="116"/>
      <c r="E81" s="116"/>
      <c r="F81" s="116"/>
      <c r="H81" s="52" t="s">
        <v>19</v>
      </c>
      <c r="I81" s="38">
        <f t="shared" si="4"/>
        <v>2249.5830599999999</v>
      </c>
      <c r="J81" s="38">
        <f>J82+J83</f>
        <v>2249.5830599999999</v>
      </c>
      <c r="K81" s="37"/>
      <c r="L81" s="37"/>
      <c r="N81" s="2"/>
      <c r="U81" s="115"/>
    </row>
    <row r="82" spans="1:21" s="118" customFormat="1" ht="27" customHeight="1">
      <c r="A82" s="316"/>
      <c r="B82" s="297"/>
      <c r="C82" s="116"/>
      <c r="D82" s="116"/>
      <c r="E82" s="116"/>
      <c r="F82" s="116"/>
      <c r="H82" s="52" t="s">
        <v>20</v>
      </c>
      <c r="I82" s="38">
        <f t="shared" si="4"/>
        <v>1797.41686</v>
      </c>
      <c r="J82" s="38">
        <v>1797.41686</v>
      </c>
      <c r="K82" s="37"/>
      <c r="L82" s="37"/>
      <c r="N82" s="2"/>
      <c r="U82" s="115"/>
    </row>
    <row r="83" spans="1:21" s="118" customFormat="1" ht="15.75" customHeight="1">
      <c r="A83" s="331"/>
      <c r="B83" s="298"/>
      <c r="C83" s="116"/>
      <c r="D83" s="116"/>
      <c r="E83" s="116"/>
      <c r="F83" s="116"/>
      <c r="H83" s="52" t="s">
        <v>16</v>
      </c>
      <c r="I83" s="38">
        <f t="shared" si="4"/>
        <v>452.1662</v>
      </c>
      <c r="J83" s="38">
        <v>452.1662</v>
      </c>
      <c r="K83" s="37"/>
      <c r="L83" s="37"/>
      <c r="N83" s="2"/>
      <c r="U83" s="115"/>
    </row>
    <row r="84" spans="1:21" ht="21" customHeight="1">
      <c r="A84" s="285" t="s">
        <v>247</v>
      </c>
      <c r="B84" s="296" t="s">
        <v>231</v>
      </c>
      <c r="C84" s="22"/>
      <c r="D84" s="22"/>
      <c r="E84" s="22"/>
      <c r="F84" s="22"/>
      <c r="G84" s="1"/>
      <c r="H84" s="52" t="s">
        <v>19</v>
      </c>
      <c r="I84" s="17">
        <f>J84+K84+L84</f>
        <v>2887.5</v>
      </c>
      <c r="J84" s="35"/>
      <c r="K84" s="17">
        <f>K85+K86</f>
        <v>2887.5</v>
      </c>
      <c r="L84" s="17"/>
      <c r="M84" s="1"/>
      <c r="U84" s="285" t="s">
        <v>30</v>
      </c>
    </row>
    <row r="85" spans="1:21" s="48" customFormat="1" ht="21" customHeight="1">
      <c r="A85" s="316"/>
      <c r="B85" s="299"/>
      <c r="C85" s="49"/>
      <c r="D85" s="49"/>
      <c r="E85" s="49"/>
      <c r="F85" s="49"/>
      <c r="H85" s="52" t="s">
        <v>20</v>
      </c>
      <c r="I85" s="17">
        <f>J85+K85+L85</f>
        <v>2800.875</v>
      </c>
      <c r="J85" s="35"/>
      <c r="K85" s="17">
        <v>2800.875</v>
      </c>
      <c r="L85" s="17"/>
      <c r="N85" s="2"/>
      <c r="U85" s="316"/>
    </row>
    <row r="86" spans="1:21" s="23" customFormat="1" ht="18" customHeight="1">
      <c r="A86" s="316"/>
      <c r="B86" s="299"/>
      <c r="C86" s="5"/>
      <c r="D86" s="5"/>
      <c r="E86" s="5"/>
      <c r="F86" s="5"/>
      <c r="H86" s="52" t="s">
        <v>16</v>
      </c>
      <c r="I86" s="17">
        <f>J86+K86+L86</f>
        <v>86.625</v>
      </c>
      <c r="J86" s="35"/>
      <c r="K86" s="17">
        <v>86.625</v>
      </c>
      <c r="L86" s="17"/>
      <c r="N86" s="2"/>
      <c r="U86" s="316"/>
    </row>
    <row r="87" spans="1:21" s="69" customFormat="1" ht="18" customHeight="1">
      <c r="A87" s="282" t="s">
        <v>41</v>
      </c>
      <c r="B87" s="307" t="s">
        <v>234</v>
      </c>
      <c r="C87" s="66"/>
      <c r="D87" s="66"/>
      <c r="E87" s="66"/>
      <c r="F87" s="66"/>
      <c r="G87" s="77"/>
      <c r="H87" s="52" t="s">
        <v>19</v>
      </c>
      <c r="I87" s="17">
        <f>J87+K87+L87</f>
        <v>1211.9099999999999</v>
      </c>
      <c r="J87" s="38"/>
      <c r="K87" s="64">
        <f>K88+K89</f>
        <v>1211.9099999999999</v>
      </c>
      <c r="L87" s="38"/>
      <c r="N87" s="2"/>
      <c r="U87" s="68"/>
    </row>
    <row r="88" spans="1:21" s="69" customFormat="1" ht="18" customHeight="1">
      <c r="A88" s="283"/>
      <c r="B88" s="308"/>
      <c r="C88" s="66"/>
      <c r="D88" s="66"/>
      <c r="E88" s="66"/>
      <c r="F88" s="66"/>
      <c r="G88" s="77"/>
      <c r="H88" s="52" t="s">
        <v>20</v>
      </c>
      <c r="I88" s="64">
        <f>K88</f>
        <v>1175.5527</v>
      </c>
      <c r="J88" s="38"/>
      <c r="K88" s="64">
        <v>1175.5527</v>
      </c>
      <c r="L88" s="38"/>
      <c r="N88" s="2"/>
      <c r="U88" s="68"/>
    </row>
    <row r="89" spans="1:21" s="69" customFormat="1" ht="18" customHeight="1">
      <c r="A89" s="284"/>
      <c r="B89" s="309"/>
      <c r="C89" s="66"/>
      <c r="D89" s="66"/>
      <c r="E89" s="66"/>
      <c r="F89" s="66"/>
      <c r="G89" s="77"/>
      <c r="H89" s="52" t="s">
        <v>16</v>
      </c>
      <c r="I89" s="17">
        <f t="shared" ref="I89:I98" si="5">J89+K89+L89</f>
        <v>36.357300000000002</v>
      </c>
      <c r="J89" s="38"/>
      <c r="K89" s="64">
        <v>36.357300000000002</v>
      </c>
      <c r="L89" s="38"/>
      <c r="N89" s="2"/>
      <c r="U89" s="68"/>
    </row>
    <row r="90" spans="1:21" s="236" customFormat="1" ht="18" customHeight="1">
      <c r="A90" s="285" t="s">
        <v>312</v>
      </c>
      <c r="B90" s="391" t="s">
        <v>314</v>
      </c>
      <c r="C90" s="238"/>
      <c r="D90" s="238"/>
      <c r="E90" s="238"/>
      <c r="F90" s="238"/>
      <c r="H90" s="52" t="s">
        <v>19</v>
      </c>
      <c r="I90" s="17">
        <f t="shared" ref="I90:I92" si="6">L90</f>
        <v>3959.3782000000001</v>
      </c>
      <c r="J90" s="17"/>
      <c r="K90" s="79"/>
      <c r="L90" s="17">
        <f>L91+L92</f>
        <v>3959.3782000000001</v>
      </c>
      <c r="M90" s="2"/>
      <c r="N90" s="2"/>
      <c r="U90" s="255" t="s">
        <v>34</v>
      </c>
    </row>
    <row r="91" spans="1:21" s="236" customFormat="1" ht="18" customHeight="1">
      <c r="A91" s="316"/>
      <c r="B91" s="392"/>
      <c r="C91" s="238"/>
      <c r="D91" s="238"/>
      <c r="E91" s="238"/>
      <c r="F91" s="238"/>
      <c r="H91" s="52" t="s">
        <v>20</v>
      </c>
      <c r="I91" s="17">
        <f t="shared" si="6"/>
        <v>3840.5968499999999</v>
      </c>
      <c r="J91" s="17"/>
      <c r="K91" s="79"/>
      <c r="L91" s="17">
        <v>3840.5968499999999</v>
      </c>
      <c r="M91" s="2"/>
      <c r="N91" s="2"/>
      <c r="U91" s="256"/>
    </row>
    <row r="92" spans="1:21" s="236" customFormat="1" ht="27.75" customHeight="1">
      <c r="A92" s="331"/>
      <c r="B92" s="393"/>
      <c r="C92" s="238"/>
      <c r="D92" s="238"/>
      <c r="E92" s="238"/>
      <c r="F92" s="238"/>
      <c r="H92" s="52" t="s">
        <v>16</v>
      </c>
      <c r="I92" s="17">
        <f t="shared" si="6"/>
        <v>118.78135</v>
      </c>
      <c r="J92" s="17"/>
      <c r="K92" s="79"/>
      <c r="L92" s="17">
        <v>118.78135</v>
      </c>
      <c r="M92" s="2"/>
      <c r="N92" s="2"/>
      <c r="U92" s="257"/>
    </row>
    <row r="93" spans="1:21" ht="25.5" customHeight="1">
      <c r="A93" s="394" t="s">
        <v>42</v>
      </c>
      <c r="B93" s="353" t="s">
        <v>149</v>
      </c>
      <c r="C93" s="73"/>
      <c r="D93" s="73"/>
      <c r="E93" s="73"/>
      <c r="F93" s="73"/>
      <c r="G93" s="74"/>
      <c r="H93" s="27" t="s">
        <v>19</v>
      </c>
      <c r="I93" s="21">
        <f>I96+I99+I102</f>
        <v>6324.9326799999999</v>
      </c>
      <c r="J93" s="37">
        <f>J94+J95</f>
        <v>2106.83448</v>
      </c>
      <c r="K93" s="37">
        <f>K94+K95</f>
        <v>0</v>
      </c>
      <c r="L93" s="37">
        <f>L94+L95</f>
        <v>4218.0981999999995</v>
      </c>
      <c r="M93" s="1"/>
      <c r="U93" s="285" t="s">
        <v>30</v>
      </c>
    </row>
    <row r="94" spans="1:21" s="48" customFormat="1" ht="20.25" customHeight="1">
      <c r="A94" s="395"/>
      <c r="B94" s="354"/>
      <c r="C94" s="73"/>
      <c r="D94" s="73"/>
      <c r="E94" s="73"/>
      <c r="F94" s="73"/>
      <c r="G94" s="74"/>
      <c r="H94" s="27" t="s">
        <v>20</v>
      </c>
      <c r="I94" s="21">
        <f>I97+I100+I103</f>
        <v>5777.0228299999999</v>
      </c>
      <c r="J94" s="37">
        <f>J97</f>
        <v>1685.46758</v>
      </c>
      <c r="K94" s="37">
        <v>0</v>
      </c>
      <c r="L94" s="37">
        <f>L100+L103</f>
        <v>4091.5552499999999</v>
      </c>
      <c r="N94" s="2"/>
      <c r="U94" s="316"/>
    </row>
    <row r="95" spans="1:21" s="23" customFormat="1" ht="34.5" customHeight="1">
      <c r="A95" s="396"/>
      <c r="B95" s="354"/>
      <c r="C95" s="73"/>
      <c r="D95" s="73"/>
      <c r="E95" s="73"/>
      <c r="F95" s="73"/>
      <c r="G95" s="74"/>
      <c r="H95" s="27" t="s">
        <v>16</v>
      </c>
      <c r="I95" s="21">
        <f>I98+I101+I104</f>
        <v>547.90985000000001</v>
      </c>
      <c r="J95" s="37">
        <f>J98</f>
        <v>421.36689999999999</v>
      </c>
      <c r="K95" s="37">
        <v>0</v>
      </c>
      <c r="L95" s="37">
        <f>L101+L104</f>
        <v>126.54295</v>
      </c>
      <c r="N95" s="2"/>
      <c r="U95" s="316"/>
    </row>
    <row r="96" spans="1:21" ht="22.5" customHeight="1">
      <c r="A96" s="247" t="s">
        <v>43</v>
      </c>
      <c r="B96" s="296" t="s">
        <v>271</v>
      </c>
      <c r="C96" s="4"/>
      <c r="D96" s="4"/>
      <c r="E96" s="4"/>
      <c r="F96" s="8"/>
      <c r="G96" s="1"/>
      <c r="H96" s="52" t="s">
        <v>19</v>
      </c>
      <c r="I96" s="17">
        <f t="shared" si="5"/>
        <v>2106.83448</v>
      </c>
      <c r="J96" s="38">
        <f>J97+J98</f>
        <v>2106.83448</v>
      </c>
      <c r="K96" s="35"/>
      <c r="L96" s="17"/>
      <c r="U96" s="250" t="s">
        <v>30</v>
      </c>
    </row>
    <row r="97" spans="1:28" s="23" customFormat="1" ht="25.5" customHeight="1">
      <c r="A97" s="248"/>
      <c r="B97" s="299"/>
      <c r="C97" s="4"/>
      <c r="D97" s="4"/>
      <c r="E97" s="4"/>
      <c r="F97" s="8"/>
      <c r="H97" s="52" t="s">
        <v>20</v>
      </c>
      <c r="I97" s="17">
        <f t="shared" si="5"/>
        <v>1685.46758</v>
      </c>
      <c r="J97" s="35">
        <v>1685.46758</v>
      </c>
      <c r="K97" s="35"/>
      <c r="L97" s="17"/>
      <c r="M97" s="2"/>
      <c r="N97" s="2"/>
      <c r="U97" s="251"/>
      <c r="AB97" s="29"/>
    </row>
    <row r="98" spans="1:28" s="23" customFormat="1" ht="27" customHeight="1">
      <c r="A98" s="249"/>
      <c r="B98" s="300"/>
      <c r="C98" s="4"/>
      <c r="D98" s="4"/>
      <c r="E98" s="4"/>
      <c r="F98" s="8"/>
      <c r="H98" s="52" t="s">
        <v>16</v>
      </c>
      <c r="I98" s="17">
        <f t="shared" si="5"/>
        <v>421.36689999999999</v>
      </c>
      <c r="J98" s="35">
        <v>421.36689999999999</v>
      </c>
      <c r="K98" s="35"/>
      <c r="L98" s="17"/>
      <c r="M98" s="2"/>
      <c r="N98" s="2"/>
      <c r="U98" s="251"/>
    </row>
    <row r="99" spans="1:28" s="2" customFormat="1" ht="2.25" hidden="1" customHeight="1">
      <c r="A99" s="368"/>
      <c r="B99" s="304"/>
      <c r="C99" s="79"/>
      <c r="D99" s="79"/>
      <c r="E99" s="79"/>
      <c r="F99" s="191"/>
      <c r="G99" s="57"/>
      <c r="H99" s="52"/>
      <c r="I99" s="17"/>
      <c r="J99" s="35"/>
      <c r="K99" s="20"/>
      <c r="L99" s="35"/>
      <c r="M99" s="57"/>
      <c r="N99" s="57"/>
      <c r="O99" s="24"/>
      <c r="P99" s="24"/>
      <c r="Q99" s="24"/>
      <c r="R99" s="24"/>
      <c r="S99" s="24"/>
      <c r="T99" s="24"/>
      <c r="U99" s="255"/>
      <c r="V99" s="190"/>
      <c r="W99" s="190"/>
      <c r="X99" s="190"/>
      <c r="Y99" s="190"/>
      <c r="Z99" s="190"/>
      <c r="AA99" s="190"/>
    </row>
    <row r="100" spans="1:28" s="2" customFormat="1" ht="21" hidden="1" customHeight="1">
      <c r="A100" s="288"/>
      <c r="B100" s="305"/>
      <c r="C100" s="79"/>
      <c r="D100" s="79"/>
      <c r="E100" s="79"/>
      <c r="F100" s="191"/>
      <c r="H100" s="52"/>
      <c r="I100" s="17"/>
      <c r="J100" s="35"/>
      <c r="K100" s="20"/>
      <c r="L100" s="35"/>
      <c r="O100" s="194"/>
      <c r="P100" s="194"/>
      <c r="Q100" s="194"/>
      <c r="R100" s="194"/>
      <c r="S100" s="194"/>
      <c r="T100" s="194"/>
      <c r="U100" s="256"/>
      <c r="V100" s="190"/>
      <c r="W100" s="190"/>
      <c r="X100" s="190"/>
      <c r="Y100" s="190"/>
      <c r="Z100" s="190"/>
      <c r="AA100" s="190"/>
    </row>
    <row r="101" spans="1:28" s="2" customFormat="1" ht="40.5" hidden="1" customHeight="1">
      <c r="A101" s="289"/>
      <c r="B101" s="306"/>
      <c r="C101" s="79"/>
      <c r="D101" s="79"/>
      <c r="E101" s="79"/>
      <c r="F101" s="191"/>
      <c r="G101" s="195"/>
      <c r="H101" s="130"/>
      <c r="I101" s="17"/>
      <c r="J101" s="35"/>
      <c r="K101" s="20"/>
      <c r="L101" s="35"/>
      <c r="M101" s="195"/>
      <c r="N101" s="195"/>
      <c r="O101" s="196"/>
      <c r="P101" s="196"/>
      <c r="Q101" s="196"/>
      <c r="R101" s="196"/>
      <c r="S101" s="196"/>
      <c r="T101" s="196"/>
      <c r="U101" s="257"/>
      <c r="V101" s="190"/>
      <c r="W101" s="190"/>
      <c r="X101" s="190"/>
      <c r="Y101" s="190"/>
      <c r="Z101" s="190"/>
      <c r="AA101" s="190"/>
    </row>
    <row r="102" spans="1:28" s="2" customFormat="1" ht="21" customHeight="1">
      <c r="A102" s="368" t="s">
        <v>330</v>
      </c>
      <c r="B102" s="307" t="s">
        <v>294</v>
      </c>
      <c r="C102" s="189"/>
      <c r="D102" s="189"/>
      <c r="E102" s="189"/>
      <c r="F102" s="192"/>
      <c r="H102" s="52" t="s">
        <v>19</v>
      </c>
      <c r="I102" s="17">
        <f t="shared" ref="I102:I104" si="7">L102</f>
        <v>4218.0981999999995</v>
      </c>
      <c r="J102" s="193"/>
      <c r="K102" s="20"/>
      <c r="L102" s="193">
        <f>L103+L104</f>
        <v>4218.0981999999995</v>
      </c>
      <c r="O102" s="190"/>
      <c r="P102" s="190"/>
      <c r="Q102" s="190"/>
      <c r="R102" s="190"/>
      <c r="S102" s="190"/>
      <c r="T102" s="190"/>
      <c r="U102" s="255" t="s">
        <v>34</v>
      </c>
      <c r="V102" s="190"/>
      <c r="W102" s="190"/>
      <c r="X102" s="190"/>
      <c r="Y102" s="190"/>
      <c r="Z102" s="190"/>
      <c r="AA102" s="190"/>
    </row>
    <row r="103" spans="1:28" s="2" customFormat="1" ht="21" customHeight="1">
      <c r="A103" s="288"/>
      <c r="B103" s="308"/>
      <c r="C103" s="79"/>
      <c r="D103" s="79"/>
      <c r="E103" s="79"/>
      <c r="F103" s="191"/>
      <c r="H103" s="52" t="s">
        <v>20</v>
      </c>
      <c r="I103" s="17">
        <f t="shared" si="7"/>
        <v>4091.5552499999999</v>
      </c>
      <c r="J103" s="35"/>
      <c r="K103" s="20"/>
      <c r="L103" s="35">
        <v>4091.5552499999999</v>
      </c>
      <c r="O103" s="190"/>
      <c r="P103" s="190"/>
      <c r="Q103" s="190"/>
      <c r="R103" s="190"/>
      <c r="S103" s="190"/>
      <c r="T103" s="190"/>
      <c r="U103" s="256"/>
      <c r="V103" s="190"/>
      <c r="W103" s="190"/>
      <c r="X103" s="190"/>
      <c r="Y103" s="190"/>
      <c r="Z103" s="190"/>
      <c r="AA103" s="190"/>
    </row>
    <row r="104" spans="1:28" s="2" customFormat="1" ht="21" customHeight="1">
      <c r="A104" s="289"/>
      <c r="B104" s="309"/>
      <c r="C104" s="79"/>
      <c r="D104" s="79"/>
      <c r="E104" s="79"/>
      <c r="F104" s="191"/>
      <c r="H104" s="130" t="s">
        <v>16</v>
      </c>
      <c r="I104" s="17">
        <f t="shared" si="7"/>
        <v>126.54295</v>
      </c>
      <c r="J104" s="35"/>
      <c r="K104" s="20"/>
      <c r="L104" s="35">
        <v>126.54295</v>
      </c>
      <c r="O104" s="190"/>
      <c r="P104" s="190"/>
      <c r="Q104" s="190"/>
      <c r="R104" s="190"/>
      <c r="S104" s="190"/>
      <c r="T104" s="190"/>
      <c r="U104" s="257"/>
      <c r="V104" s="190"/>
      <c r="W104" s="190"/>
      <c r="X104" s="190"/>
      <c r="Y104" s="190"/>
      <c r="Z104" s="190"/>
      <c r="AA104" s="190"/>
    </row>
    <row r="105" spans="1:28" s="2" customFormat="1" ht="21" customHeight="1">
      <c r="A105" s="388" t="s">
        <v>44</v>
      </c>
      <c r="B105" s="345" t="s">
        <v>46</v>
      </c>
      <c r="C105" s="4"/>
      <c r="D105" s="4"/>
      <c r="E105" s="4"/>
      <c r="F105" s="8"/>
      <c r="G105" s="8"/>
      <c r="H105" s="27" t="s">
        <v>19</v>
      </c>
      <c r="I105" s="21">
        <f>J105+K105+L105</f>
        <v>5590.9619600000005</v>
      </c>
      <c r="J105" s="21">
        <f>J106+J107</f>
        <v>3512.3927600000002</v>
      </c>
      <c r="K105" s="21">
        <f>K106+K107</f>
        <v>0</v>
      </c>
      <c r="L105" s="21">
        <f>L106+L107</f>
        <v>2078.5691999999999</v>
      </c>
      <c r="O105" s="1"/>
      <c r="P105" s="1"/>
      <c r="Q105" s="1"/>
      <c r="R105" s="1"/>
      <c r="S105" s="1"/>
      <c r="T105" s="1"/>
      <c r="U105" s="79"/>
      <c r="V105" s="1"/>
      <c r="W105" s="1"/>
      <c r="X105" s="1"/>
      <c r="Y105" s="1"/>
      <c r="Z105" s="1"/>
      <c r="AA105" s="1"/>
    </row>
    <row r="106" spans="1:28" s="2" customFormat="1" ht="24" customHeight="1">
      <c r="A106" s="389"/>
      <c r="B106" s="370"/>
      <c r="C106" s="9"/>
      <c r="D106" s="4"/>
      <c r="E106" s="4"/>
      <c r="F106" s="8"/>
      <c r="G106" s="8"/>
      <c r="H106" s="27" t="s">
        <v>20</v>
      </c>
      <c r="I106" s="21">
        <f>I109+I115</f>
        <v>4826.1263200000003</v>
      </c>
      <c r="J106" s="21">
        <f>J109</f>
        <v>2809.9142000000002</v>
      </c>
      <c r="K106" s="21">
        <v>0</v>
      </c>
      <c r="L106" s="21">
        <f>L115</f>
        <v>2016.2121199999999</v>
      </c>
      <c r="O106" s="23"/>
      <c r="P106" s="23"/>
      <c r="Q106" s="23"/>
      <c r="R106" s="23"/>
      <c r="S106" s="23"/>
      <c r="T106" s="23"/>
      <c r="U106" s="79"/>
      <c r="V106" s="23"/>
      <c r="W106" s="23"/>
      <c r="X106" s="23"/>
      <c r="Y106" s="23"/>
      <c r="Z106" s="23"/>
      <c r="AA106" s="23"/>
    </row>
    <row r="107" spans="1:28" s="2" customFormat="1" ht="34.5" customHeight="1">
      <c r="A107" s="390"/>
      <c r="B107" s="371"/>
      <c r="C107" s="9"/>
      <c r="D107" s="4"/>
      <c r="E107" s="4"/>
      <c r="F107" s="8"/>
      <c r="G107" s="8"/>
      <c r="H107" s="27" t="s">
        <v>16</v>
      </c>
      <c r="I107" s="21">
        <f>I110+I116</f>
        <v>764.83564000000001</v>
      </c>
      <c r="J107" s="21">
        <f>J110</f>
        <v>702.47856000000002</v>
      </c>
      <c r="K107" s="21">
        <v>0</v>
      </c>
      <c r="L107" s="21">
        <f>L116</f>
        <v>62.357080000000003</v>
      </c>
      <c r="O107" s="23"/>
      <c r="P107" s="23"/>
      <c r="Q107" s="23"/>
      <c r="R107" s="23"/>
      <c r="S107" s="23"/>
      <c r="T107" s="23"/>
      <c r="U107" s="79"/>
      <c r="V107" s="23"/>
      <c r="W107" s="23"/>
      <c r="X107" s="23"/>
      <c r="Y107" s="23"/>
      <c r="Z107" s="23"/>
      <c r="AA107" s="23"/>
    </row>
    <row r="108" spans="1:28" s="2" customFormat="1" ht="24" customHeight="1">
      <c r="A108" s="365" t="s">
        <v>45</v>
      </c>
      <c r="B108" s="244" t="s">
        <v>199</v>
      </c>
      <c r="C108" s="9"/>
      <c r="D108" s="79"/>
      <c r="E108" s="79"/>
      <c r="F108" s="117"/>
      <c r="G108" s="117"/>
      <c r="H108" s="52" t="s">
        <v>19</v>
      </c>
      <c r="I108" s="64">
        <f>J108</f>
        <v>3512.3927600000002</v>
      </c>
      <c r="J108" s="64">
        <f>J109+J110</f>
        <v>3512.3927600000002</v>
      </c>
      <c r="K108" s="21"/>
      <c r="L108" s="21"/>
      <c r="O108" s="118"/>
      <c r="P108" s="118"/>
      <c r="Q108" s="118"/>
      <c r="R108" s="118"/>
      <c r="S108" s="118"/>
      <c r="T108" s="118"/>
      <c r="U108" s="313" t="s">
        <v>30</v>
      </c>
      <c r="V108" s="118"/>
      <c r="W108" s="118"/>
      <c r="X108" s="118"/>
      <c r="Y108" s="118"/>
      <c r="Z108" s="118"/>
      <c r="AA108" s="118"/>
    </row>
    <row r="109" spans="1:28" s="2" customFormat="1" ht="24" customHeight="1">
      <c r="A109" s="366"/>
      <c r="B109" s="245"/>
      <c r="C109" s="9"/>
      <c r="D109" s="79"/>
      <c r="E109" s="79"/>
      <c r="F109" s="117"/>
      <c r="G109" s="117"/>
      <c r="H109" s="52" t="s">
        <v>20</v>
      </c>
      <c r="I109" s="64">
        <f>J109</f>
        <v>2809.9142000000002</v>
      </c>
      <c r="J109" s="64">
        <v>2809.9142000000002</v>
      </c>
      <c r="K109" s="21"/>
      <c r="L109" s="21"/>
      <c r="O109" s="118"/>
      <c r="P109" s="118"/>
      <c r="Q109" s="118"/>
      <c r="R109" s="118"/>
      <c r="S109" s="118"/>
      <c r="T109" s="118"/>
      <c r="U109" s="314"/>
      <c r="V109" s="118"/>
      <c r="W109" s="118"/>
      <c r="X109" s="118"/>
      <c r="Y109" s="118"/>
      <c r="Z109" s="118"/>
      <c r="AA109" s="118"/>
    </row>
    <row r="110" spans="1:28" s="2" customFormat="1" ht="34.5" customHeight="1">
      <c r="A110" s="367"/>
      <c r="B110" s="246"/>
      <c r="C110" s="9"/>
      <c r="D110" s="79"/>
      <c r="E110" s="79"/>
      <c r="F110" s="117"/>
      <c r="G110" s="117"/>
      <c r="H110" s="52" t="s">
        <v>16</v>
      </c>
      <c r="I110" s="64">
        <f>J110</f>
        <v>702.47856000000002</v>
      </c>
      <c r="J110" s="64">
        <v>702.47856000000002</v>
      </c>
      <c r="K110" s="21"/>
      <c r="L110" s="21"/>
      <c r="O110" s="118"/>
      <c r="P110" s="118"/>
      <c r="Q110" s="118"/>
      <c r="R110" s="118"/>
      <c r="S110" s="118"/>
      <c r="T110" s="118"/>
      <c r="U110" s="315"/>
      <c r="V110" s="118"/>
      <c r="W110" s="118"/>
      <c r="X110" s="118"/>
      <c r="Y110" s="118"/>
      <c r="Z110" s="118"/>
      <c r="AA110" s="118"/>
    </row>
    <row r="111" spans="1:28" s="2" customFormat="1" ht="24" hidden="1" customHeight="1">
      <c r="A111" s="261" t="s">
        <v>154</v>
      </c>
      <c r="B111" s="244" t="s">
        <v>200</v>
      </c>
      <c r="C111" s="9"/>
      <c r="D111" s="4"/>
      <c r="E111" s="4"/>
      <c r="F111" s="8"/>
      <c r="G111" s="8"/>
      <c r="H111" s="52" t="s">
        <v>19</v>
      </c>
      <c r="I111" s="17">
        <f>J111+K111+L111</f>
        <v>0</v>
      </c>
      <c r="J111" s="17"/>
      <c r="K111" s="17">
        <f>K113</f>
        <v>0</v>
      </c>
      <c r="L111" s="17"/>
      <c r="O111" s="18"/>
      <c r="P111" s="18"/>
      <c r="Q111" s="18"/>
      <c r="R111" s="18"/>
      <c r="S111" s="18"/>
      <c r="T111" s="18"/>
      <c r="U111" s="301" t="s">
        <v>30</v>
      </c>
      <c r="V111" s="18"/>
      <c r="W111" s="18"/>
      <c r="X111" s="18"/>
      <c r="Y111" s="18"/>
      <c r="Z111" s="18"/>
      <c r="AA111" s="18"/>
    </row>
    <row r="112" spans="1:28" s="2" customFormat="1" ht="25.5" hidden="1" customHeight="1">
      <c r="A112" s="262"/>
      <c r="B112" s="245"/>
      <c r="C112" s="9"/>
      <c r="D112" s="4"/>
      <c r="E112" s="4"/>
      <c r="F112" s="8"/>
      <c r="G112" s="8"/>
      <c r="H112" s="52" t="s">
        <v>20</v>
      </c>
      <c r="I112" s="17"/>
      <c r="J112" s="17"/>
      <c r="K112" s="17"/>
      <c r="L112" s="17"/>
      <c r="O112" s="23"/>
      <c r="P112" s="23"/>
      <c r="Q112" s="23"/>
      <c r="R112" s="23"/>
      <c r="S112" s="23"/>
      <c r="T112" s="23"/>
      <c r="U112" s="302"/>
      <c r="V112" s="23"/>
      <c r="W112" s="23"/>
      <c r="X112" s="23"/>
      <c r="Y112" s="23"/>
      <c r="Z112" s="23"/>
      <c r="AA112" s="23"/>
    </row>
    <row r="113" spans="1:27" s="2" customFormat="1" ht="32.25" hidden="1" customHeight="1">
      <c r="A113" s="262"/>
      <c r="B113" s="246"/>
      <c r="C113" s="9"/>
      <c r="D113" s="4"/>
      <c r="E113" s="4"/>
      <c r="F113" s="8"/>
      <c r="G113" s="8"/>
      <c r="H113" s="52" t="s">
        <v>16</v>
      </c>
      <c r="I113" s="17">
        <f t="shared" ref="I113:I126" si="8">J113+K113+L113</f>
        <v>0</v>
      </c>
      <c r="J113" s="17"/>
      <c r="K113" s="17"/>
      <c r="L113" s="17"/>
      <c r="O113" s="23"/>
      <c r="P113" s="23"/>
      <c r="Q113" s="23"/>
      <c r="R113" s="23"/>
      <c r="S113" s="23"/>
      <c r="T113" s="23"/>
      <c r="U113" s="303"/>
      <c r="V113" s="23"/>
      <c r="W113" s="23"/>
      <c r="X113" s="23"/>
      <c r="Y113" s="23"/>
      <c r="Z113" s="23"/>
      <c r="AA113" s="23"/>
    </row>
    <row r="114" spans="1:27" s="2" customFormat="1" ht="27" customHeight="1">
      <c r="A114" s="365" t="s">
        <v>332</v>
      </c>
      <c r="B114" s="244" t="s">
        <v>335</v>
      </c>
      <c r="C114" s="9"/>
      <c r="D114" s="79"/>
      <c r="E114" s="79"/>
      <c r="F114" s="242"/>
      <c r="G114" s="242"/>
      <c r="H114" s="52" t="s">
        <v>19</v>
      </c>
      <c r="I114" s="17">
        <f>L114</f>
        <v>2078.5691999999999</v>
      </c>
      <c r="J114" s="17"/>
      <c r="K114" s="17"/>
      <c r="L114" s="17">
        <f>L115+L116</f>
        <v>2078.5691999999999</v>
      </c>
      <c r="O114" s="236"/>
      <c r="P114" s="236"/>
      <c r="Q114" s="236"/>
      <c r="R114" s="236"/>
      <c r="S114" s="236"/>
      <c r="T114" s="236"/>
      <c r="U114" s="313" t="s">
        <v>30</v>
      </c>
      <c r="V114" s="236"/>
      <c r="W114" s="236"/>
      <c r="X114" s="236"/>
      <c r="Y114" s="236"/>
      <c r="Z114" s="236"/>
      <c r="AA114" s="236"/>
    </row>
    <row r="115" spans="1:27" s="2" customFormat="1" ht="27" customHeight="1">
      <c r="A115" s="366"/>
      <c r="B115" s="245"/>
      <c r="C115" s="9"/>
      <c r="D115" s="79"/>
      <c r="E115" s="79"/>
      <c r="F115" s="242"/>
      <c r="G115" s="242"/>
      <c r="H115" s="52" t="s">
        <v>20</v>
      </c>
      <c r="I115" s="17">
        <f>L115</f>
        <v>2016.2121199999999</v>
      </c>
      <c r="J115" s="17"/>
      <c r="K115" s="17"/>
      <c r="L115" s="17">
        <v>2016.2121199999999</v>
      </c>
      <c r="O115" s="236"/>
      <c r="P115" s="236"/>
      <c r="Q115" s="236"/>
      <c r="R115" s="236"/>
      <c r="S115" s="236"/>
      <c r="T115" s="236"/>
      <c r="U115" s="314"/>
      <c r="V115" s="236"/>
      <c r="W115" s="236"/>
      <c r="X115" s="236"/>
      <c r="Y115" s="236"/>
      <c r="Z115" s="236"/>
      <c r="AA115" s="236"/>
    </row>
    <row r="116" spans="1:27" s="2" customFormat="1" ht="32.25" customHeight="1">
      <c r="A116" s="367"/>
      <c r="B116" s="246"/>
      <c r="C116" s="9"/>
      <c r="D116" s="79"/>
      <c r="E116" s="79"/>
      <c r="F116" s="242"/>
      <c r="G116" s="242"/>
      <c r="H116" s="52" t="s">
        <v>16</v>
      </c>
      <c r="I116" s="17">
        <f>L116</f>
        <v>62.357080000000003</v>
      </c>
      <c r="J116" s="17"/>
      <c r="K116" s="17"/>
      <c r="L116" s="17">
        <v>62.357080000000003</v>
      </c>
      <c r="O116" s="236"/>
      <c r="P116" s="236"/>
      <c r="Q116" s="236"/>
      <c r="R116" s="236"/>
      <c r="S116" s="236"/>
      <c r="T116" s="236"/>
      <c r="U116" s="315"/>
      <c r="V116" s="236"/>
      <c r="W116" s="236"/>
      <c r="X116" s="236"/>
      <c r="Y116" s="236"/>
      <c r="Z116" s="236"/>
      <c r="AA116" s="236"/>
    </row>
    <row r="117" spans="1:27" s="2" customFormat="1" ht="22.5" customHeight="1">
      <c r="A117" s="291" t="s">
        <v>48</v>
      </c>
      <c r="B117" s="252" t="s">
        <v>47</v>
      </c>
      <c r="C117" s="9"/>
      <c r="D117" s="40"/>
      <c r="E117" s="40"/>
      <c r="F117" s="8"/>
      <c r="G117" s="8"/>
      <c r="H117" s="27" t="s">
        <v>19</v>
      </c>
      <c r="I117" s="21">
        <f>J117+K117+L117</f>
        <v>5894.7740100000001</v>
      </c>
      <c r="J117" s="21">
        <f>J119+J118</f>
        <v>427.30300999999997</v>
      </c>
      <c r="K117" s="21">
        <f>K118+K119</f>
        <v>3404.2968000000001</v>
      </c>
      <c r="L117" s="21">
        <f>L118+L119</f>
        <v>2063.1741999999999</v>
      </c>
      <c r="O117" s="39"/>
      <c r="P117" s="39"/>
      <c r="Q117" s="39"/>
      <c r="R117" s="39"/>
      <c r="S117" s="39"/>
      <c r="T117" s="39"/>
      <c r="U117" s="33"/>
      <c r="V117" s="39"/>
      <c r="W117" s="39"/>
      <c r="X117" s="39"/>
      <c r="Y117" s="39"/>
      <c r="Z117" s="39"/>
      <c r="AA117" s="39"/>
    </row>
    <row r="118" spans="1:27" s="2" customFormat="1" ht="24" customHeight="1">
      <c r="A118" s="288"/>
      <c r="B118" s="355"/>
      <c r="C118" s="9"/>
      <c r="D118" s="40"/>
      <c r="E118" s="40"/>
      <c r="F118" s="8"/>
      <c r="G118" s="8"/>
      <c r="H118" s="27" t="s">
        <v>20</v>
      </c>
      <c r="I118" s="21">
        <f>I121+I124+I130+I127</f>
        <v>4918.0440799999997</v>
      </c>
      <c r="J118" s="21">
        <f>J121</f>
        <v>341.4151</v>
      </c>
      <c r="K118" s="21">
        <f>K124</f>
        <v>2575.35</v>
      </c>
      <c r="L118" s="21">
        <f>L130</f>
        <v>2001.27898</v>
      </c>
      <c r="O118" s="39"/>
      <c r="P118" s="39"/>
      <c r="Q118" s="39"/>
      <c r="R118" s="39"/>
      <c r="S118" s="39"/>
      <c r="T118" s="39"/>
      <c r="U118" s="250"/>
      <c r="V118" s="39"/>
      <c r="W118" s="39"/>
      <c r="X118" s="39"/>
      <c r="Y118" s="39"/>
      <c r="Z118" s="39"/>
      <c r="AA118" s="39"/>
    </row>
    <row r="119" spans="1:27" s="2" customFormat="1" ht="33.75" customHeight="1">
      <c r="A119" s="289"/>
      <c r="B119" s="356"/>
      <c r="C119" s="9"/>
      <c r="D119" s="40"/>
      <c r="E119" s="40"/>
      <c r="F119" s="8"/>
      <c r="G119" s="8"/>
      <c r="H119" s="27" t="s">
        <v>16</v>
      </c>
      <c r="I119" s="21">
        <f>I122+I125+I131+I128</f>
        <v>976.72992999999997</v>
      </c>
      <c r="J119" s="21">
        <f>J122</f>
        <v>85.887910000000005</v>
      </c>
      <c r="K119" s="21">
        <f>K125+K128</f>
        <v>828.94679999999994</v>
      </c>
      <c r="L119" s="21">
        <f>L131</f>
        <v>61.895220000000002</v>
      </c>
      <c r="O119" s="39"/>
      <c r="P119" s="39"/>
      <c r="Q119" s="39"/>
      <c r="R119" s="39"/>
      <c r="S119" s="39"/>
      <c r="T119" s="39"/>
      <c r="U119" s="251"/>
      <c r="V119" s="39"/>
      <c r="W119" s="39"/>
      <c r="X119" s="39"/>
      <c r="Y119" s="39"/>
      <c r="Z119" s="39"/>
      <c r="AA119" s="39"/>
    </row>
    <row r="120" spans="1:27" s="2" customFormat="1" ht="26.25" customHeight="1">
      <c r="A120" s="385" t="s">
        <v>190</v>
      </c>
      <c r="B120" s="258" t="s">
        <v>201</v>
      </c>
      <c r="C120" s="9"/>
      <c r="D120" s="79"/>
      <c r="E120" s="79"/>
      <c r="F120" s="154"/>
      <c r="G120" s="154"/>
      <c r="H120" s="52" t="s">
        <v>19</v>
      </c>
      <c r="I120" s="64">
        <f t="shared" ref="I120:I122" si="9">J120</f>
        <v>427.30300999999997</v>
      </c>
      <c r="J120" s="64">
        <f>J121+J122</f>
        <v>427.30300999999997</v>
      </c>
      <c r="K120" s="21"/>
      <c r="L120" s="21"/>
      <c r="O120" s="156"/>
      <c r="P120" s="156"/>
      <c r="Q120" s="156"/>
      <c r="R120" s="156"/>
      <c r="S120" s="156"/>
      <c r="T120" s="156"/>
      <c r="U120" s="255" t="s">
        <v>30</v>
      </c>
      <c r="V120" s="156"/>
      <c r="W120" s="156"/>
      <c r="X120" s="156"/>
      <c r="Y120" s="156"/>
      <c r="Z120" s="156"/>
      <c r="AA120" s="156"/>
    </row>
    <row r="121" spans="1:27" s="2" customFormat="1" ht="26.25" customHeight="1">
      <c r="A121" s="386"/>
      <c r="B121" s="259"/>
      <c r="C121" s="9"/>
      <c r="D121" s="79"/>
      <c r="E121" s="79"/>
      <c r="F121" s="154"/>
      <c r="G121" s="154"/>
      <c r="H121" s="52" t="s">
        <v>20</v>
      </c>
      <c r="I121" s="64">
        <f t="shared" si="9"/>
        <v>341.4151</v>
      </c>
      <c r="J121" s="64">
        <v>341.4151</v>
      </c>
      <c r="K121" s="21"/>
      <c r="L121" s="21"/>
      <c r="O121" s="156"/>
      <c r="P121" s="156"/>
      <c r="Q121" s="156"/>
      <c r="R121" s="156"/>
      <c r="S121" s="156"/>
      <c r="T121" s="156"/>
      <c r="U121" s="256"/>
      <c r="V121" s="156"/>
      <c r="W121" s="156"/>
      <c r="X121" s="156"/>
      <c r="Y121" s="156"/>
      <c r="Z121" s="156"/>
      <c r="AA121" s="156"/>
    </row>
    <row r="122" spans="1:27" s="2" customFormat="1" ht="26.25" customHeight="1">
      <c r="A122" s="387"/>
      <c r="B122" s="260"/>
      <c r="C122" s="9"/>
      <c r="D122" s="79"/>
      <c r="E122" s="79"/>
      <c r="F122" s="154"/>
      <c r="G122" s="154"/>
      <c r="H122" s="52" t="s">
        <v>16</v>
      </c>
      <c r="I122" s="64">
        <f t="shared" si="9"/>
        <v>85.887910000000005</v>
      </c>
      <c r="J122" s="64">
        <v>85.887910000000005</v>
      </c>
      <c r="K122" s="21"/>
      <c r="L122" s="21"/>
      <c r="O122" s="156"/>
      <c r="P122" s="156"/>
      <c r="Q122" s="156"/>
      <c r="R122" s="156"/>
      <c r="S122" s="156"/>
      <c r="T122" s="156"/>
      <c r="U122" s="257"/>
      <c r="V122" s="156"/>
      <c r="W122" s="156"/>
      <c r="X122" s="156"/>
      <c r="Y122" s="156"/>
      <c r="Z122" s="156"/>
      <c r="AA122" s="156"/>
    </row>
    <row r="123" spans="1:27" s="2" customFormat="1" ht="25.5" customHeight="1">
      <c r="A123" s="261" t="s">
        <v>197</v>
      </c>
      <c r="B123" s="244" t="s">
        <v>232</v>
      </c>
      <c r="C123" s="9"/>
      <c r="D123" s="40"/>
      <c r="E123" s="40"/>
      <c r="F123" s="8"/>
      <c r="G123" s="8"/>
      <c r="H123" s="52" t="s">
        <v>19</v>
      </c>
      <c r="I123" s="64">
        <f t="shared" si="8"/>
        <v>2655</v>
      </c>
      <c r="J123" s="17"/>
      <c r="K123" s="17">
        <f>K124+K125</f>
        <v>2655</v>
      </c>
      <c r="L123" s="17"/>
      <c r="O123" s="39"/>
      <c r="P123" s="39"/>
      <c r="Q123" s="39"/>
      <c r="R123" s="39"/>
      <c r="S123" s="39"/>
      <c r="T123" s="39"/>
      <c r="U123" s="250" t="s">
        <v>30</v>
      </c>
      <c r="V123" s="39"/>
      <c r="W123" s="39"/>
      <c r="X123" s="39"/>
      <c r="Y123" s="39"/>
      <c r="Z123" s="39"/>
      <c r="AA123" s="39"/>
    </row>
    <row r="124" spans="1:27" s="2" customFormat="1" ht="26.25" customHeight="1">
      <c r="A124" s="262"/>
      <c r="B124" s="245"/>
      <c r="C124" s="9"/>
      <c r="D124" s="40"/>
      <c r="E124" s="40"/>
      <c r="F124" s="8"/>
      <c r="G124" s="8"/>
      <c r="H124" s="52" t="s">
        <v>20</v>
      </c>
      <c r="I124" s="64">
        <f t="shared" si="8"/>
        <v>2575.35</v>
      </c>
      <c r="J124" s="17"/>
      <c r="K124" s="17">
        <v>2575.35</v>
      </c>
      <c r="L124" s="17"/>
      <c r="O124" s="39"/>
      <c r="P124" s="39"/>
      <c r="Q124" s="39"/>
      <c r="R124" s="39"/>
      <c r="S124" s="39"/>
      <c r="T124" s="39"/>
      <c r="U124" s="251"/>
      <c r="V124" s="39"/>
      <c r="W124" s="39"/>
      <c r="X124" s="39"/>
      <c r="Y124" s="39"/>
      <c r="Z124" s="39"/>
      <c r="AA124" s="39"/>
    </row>
    <row r="125" spans="1:27" s="2" customFormat="1" ht="23.25" customHeight="1">
      <c r="A125" s="263"/>
      <c r="B125" s="246"/>
      <c r="C125" s="9"/>
      <c r="D125" s="40"/>
      <c r="E125" s="40"/>
      <c r="F125" s="8"/>
      <c r="G125" s="8"/>
      <c r="H125" s="52" t="s">
        <v>16</v>
      </c>
      <c r="I125" s="64">
        <f t="shared" si="8"/>
        <v>79.650000000000006</v>
      </c>
      <c r="J125" s="17"/>
      <c r="K125" s="17">
        <v>79.650000000000006</v>
      </c>
      <c r="L125" s="17"/>
      <c r="O125" s="39"/>
      <c r="P125" s="39"/>
      <c r="Q125" s="39"/>
      <c r="R125" s="39"/>
      <c r="S125" s="39"/>
      <c r="T125" s="39"/>
      <c r="U125" s="251"/>
      <c r="V125" s="39"/>
      <c r="W125" s="39"/>
      <c r="X125" s="39"/>
      <c r="Y125" s="39"/>
      <c r="Z125" s="39"/>
      <c r="AA125" s="39"/>
    </row>
    <row r="126" spans="1:27" s="2" customFormat="1" ht="23.25" customHeight="1">
      <c r="A126" s="228" t="s">
        <v>198</v>
      </c>
      <c r="B126" s="244" t="s">
        <v>291</v>
      </c>
      <c r="C126" s="9"/>
      <c r="D126" s="79"/>
      <c r="E126" s="79"/>
      <c r="F126" s="233"/>
      <c r="G126" s="233"/>
      <c r="H126" s="52" t="s">
        <v>19</v>
      </c>
      <c r="I126" s="64">
        <f t="shared" si="8"/>
        <v>749.29679999999996</v>
      </c>
      <c r="J126" s="17"/>
      <c r="K126" s="17">
        <f>K128</f>
        <v>749.29679999999996</v>
      </c>
      <c r="L126" s="119"/>
      <c r="O126" s="234"/>
      <c r="P126" s="234"/>
      <c r="Q126" s="234"/>
      <c r="R126" s="234"/>
      <c r="S126" s="234"/>
      <c r="T126" s="234"/>
      <c r="U126" s="282" t="s">
        <v>30</v>
      </c>
      <c r="V126" s="234"/>
      <c r="W126" s="234"/>
      <c r="X126" s="234"/>
      <c r="Y126" s="234"/>
      <c r="Z126" s="234"/>
      <c r="AA126" s="234"/>
    </row>
    <row r="127" spans="1:27" s="2" customFormat="1" ht="23.25" customHeight="1">
      <c r="A127" s="229"/>
      <c r="B127" s="355"/>
      <c r="C127" s="9"/>
      <c r="D127" s="79"/>
      <c r="E127" s="79"/>
      <c r="F127" s="233"/>
      <c r="G127" s="233"/>
      <c r="H127" s="52" t="s">
        <v>20</v>
      </c>
      <c r="I127" s="64">
        <f>L127</f>
        <v>0</v>
      </c>
      <c r="J127" s="17"/>
      <c r="K127" s="17"/>
      <c r="L127" s="119"/>
      <c r="O127" s="234"/>
      <c r="P127" s="234"/>
      <c r="Q127" s="234"/>
      <c r="R127" s="234"/>
      <c r="S127" s="234"/>
      <c r="T127" s="234"/>
      <c r="U127" s="283"/>
      <c r="V127" s="234"/>
      <c r="W127" s="234"/>
      <c r="X127" s="234"/>
      <c r="Y127" s="234"/>
      <c r="Z127" s="234"/>
      <c r="AA127" s="234"/>
    </row>
    <row r="128" spans="1:27" s="2" customFormat="1" ht="23.25" customHeight="1">
      <c r="A128" s="230"/>
      <c r="B128" s="356"/>
      <c r="C128" s="9"/>
      <c r="D128" s="79"/>
      <c r="E128" s="79"/>
      <c r="F128" s="233"/>
      <c r="G128" s="233"/>
      <c r="H128" s="52" t="s">
        <v>16</v>
      </c>
      <c r="I128" s="64">
        <f t="shared" ref="I128" si="10">J128+K128+L128</f>
        <v>749.29679999999996</v>
      </c>
      <c r="J128" s="17"/>
      <c r="K128" s="17">
        <v>749.29679999999996</v>
      </c>
      <c r="L128" s="119"/>
      <c r="O128" s="234"/>
      <c r="P128" s="234"/>
      <c r="Q128" s="234"/>
      <c r="R128" s="234"/>
      <c r="S128" s="234"/>
      <c r="T128" s="234"/>
      <c r="U128" s="284"/>
      <c r="V128" s="234"/>
      <c r="W128" s="234"/>
      <c r="X128" s="234"/>
      <c r="Y128" s="234"/>
      <c r="Z128" s="234"/>
      <c r="AA128" s="234"/>
    </row>
    <row r="129" spans="1:27" s="2" customFormat="1" ht="28.5" customHeight="1">
      <c r="A129" s="261" t="s">
        <v>309</v>
      </c>
      <c r="B129" s="244" t="s">
        <v>295</v>
      </c>
      <c r="C129" s="9"/>
      <c r="D129" s="40"/>
      <c r="E129" s="40"/>
      <c r="F129" s="8"/>
      <c r="G129" s="8"/>
      <c r="H129" s="52" t="s">
        <v>19</v>
      </c>
      <c r="I129" s="64">
        <f t="shared" ref="I129:I131" si="11">L129</f>
        <v>2063.1741999999999</v>
      </c>
      <c r="J129" s="17"/>
      <c r="K129" s="20"/>
      <c r="L129" s="151">
        <f>L130+L131</f>
        <v>2063.1741999999999</v>
      </c>
      <c r="O129" s="39"/>
      <c r="P129" s="39"/>
      <c r="Q129" s="39"/>
      <c r="R129" s="39"/>
      <c r="S129" s="39"/>
      <c r="T129" s="39"/>
      <c r="U129" s="285" t="s">
        <v>30</v>
      </c>
      <c r="V129" s="39"/>
      <c r="W129" s="39"/>
      <c r="X129" s="39"/>
      <c r="Y129" s="39"/>
      <c r="Z129" s="39"/>
      <c r="AA129" s="39"/>
    </row>
    <row r="130" spans="1:27" s="2" customFormat="1" ht="21.75" customHeight="1">
      <c r="A130" s="262"/>
      <c r="B130" s="245"/>
      <c r="C130" s="9"/>
      <c r="D130" s="40"/>
      <c r="E130" s="40"/>
      <c r="F130" s="8"/>
      <c r="G130" s="8"/>
      <c r="H130" s="52" t="s">
        <v>20</v>
      </c>
      <c r="I130" s="64">
        <f t="shared" si="11"/>
        <v>2001.27898</v>
      </c>
      <c r="J130" s="17"/>
      <c r="K130" s="20"/>
      <c r="L130" s="151">
        <v>2001.27898</v>
      </c>
      <c r="O130" s="39"/>
      <c r="P130" s="39"/>
      <c r="Q130" s="39"/>
      <c r="R130" s="39"/>
      <c r="S130" s="39"/>
      <c r="T130" s="39"/>
      <c r="U130" s="316"/>
      <c r="V130" s="39"/>
      <c r="W130" s="39"/>
      <c r="X130" s="39"/>
      <c r="Y130" s="39"/>
      <c r="Z130" s="39"/>
      <c r="AA130" s="39"/>
    </row>
    <row r="131" spans="1:27" s="2" customFormat="1" ht="28.5" customHeight="1">
      <c r="A131" s="263"/>
      <c r="B131" s="246"/>
      <c r="C131" s="9"/>
      <c r="D131" s="40"/>
      <c r="E131" s="40"/>
      <c r="F131" s="8"/>
      <c r="G131" s="8"/>
      <c r="H131" s="52" t="s">
        <v>16</v>
      </c>
      <c r="I131" s="64">
        <f t="shared" si="11"/>
        <v>61.895220000000002</v>
      </c>
      <c r="J131" s="17"/>
      <c r="K131" s="20"/>
      <c r="L131" s="151">
        <v>61.895220000000002</v>
      </c>
      <c r="O131" s="39"/>
      <c r="P131" s="39"/>
      <c r="Q131" s="39"/>
      <c r="R131" s="39"/>
      <c r="S131" s="39"/>
      <c r="T131" s="39"/>
      <c r="U131" s="331"/>
      <c r="V131" s="39"/>
      <c r="W131" s="39"/>
      <c r="X131" s="39"/>
      <c r="Y131" s="39"/>
      <c r="Z131" s="39"/>
      <c r="AA131" s="39"/>
    </row>
    <row r="132" spans="1:27" s="2" customFormat="1" ht="24.75" customHeight="1">
      <c r="A132" s="291" t="s">
        <v>49</v>
      </c>
      <c r="B132" s="252" t="s">
        <v>155</v>
      </c>
      <c r="C132" s="9"/>
      <c r="D132" s="4"/>
      <c r="E132" s="4"/>
      <c r="F132" s="8"/>
      <c r="G132" s="8"/>
      <c r="H132" s="27" t="s">
        <v>19</v>
      </c>
      <c r="I132" s="21">
        <f>I133+I134</f>
        <v>1827.4361899999999</v>
      </c>
      <c r="J132" s="21">
        <v>0</v>
      </c>
      <c r="K132" s="21">
        <v>0</v>
      </c>
      <c r="L132" s="21">
        <f>L133+L134</f>
        <v>1827.4361899999999</v>
      </c>
      <c r="O132" s="55"/>
      <c r="P132" s="55"/>
      <c r="Q132" s="55"/>
      <c r="R132" s="55"/>
      <c r="S132" s="55"/>
      <c r="T132" s="55"/>
      <c r="U132" s="250"/>
      <c r="V132" s="55"/>
      <c r="W132" s="55"/>
      <c r="X132" s="55"/>
      <c r="Y132" s="55"/>
      <c r="Z132" s="55"/>
      <c r="AA132" s="55"/>
    </row>
    <row r="133" spans="1:27" s="2" customFormat="1" ht="22.5" customHeight="1">
      <c r="A133" s="292"/>
      <c r="B133" s="253"/>
      <c r="C133" s="9"/>
      <c r="D133" s="4"/>
      <c r="E133" s="4"/>
      <c r="F133" s="8"/>
      <c r="G133" s="8"/>
      <c r="H133" s="27" t="s">
        <v>20</v>
      </c>
      <c r="I133" s="21">
        <f>I136</f>
        <v>1772.61311</v>
      </c>
      <c r="J133" s="21">
        <v>0</v>
      </c>
      <c r="K133" s="21">
        <v>0</v>
      </c>
      <c r="L133" s="21">
        <f>L136</f>
        <v>1772.61311</v>
      </c>
      <c r="O133" s="55"/>
      <c r="P133" s="55"/>
      <c r="Q133" s="55"/>
      <c r="R133" s="55"/>
      <c r="S133" s="55"/>
      <c r="T133" s="55"/>
      <c r="U133" s="251"/>
      <c r="V133" s="55"/>
      <c r="W133" s="55"/>
      <c r="X133" s="55"/>
      <c r="Y133" s="55"/>
      <c r="Z133" s="55"/>
      <c r="AA133" s="55"/>
    </row>
    <row r="134" spans="1:27" s="2" customFormat="1">
      <c r="A134" s="293"/>
      <c r="B134" s="254"/>
      <c r="C134" s="9"/>
      <c r="D134" s="4"/>
      <c r="E134" s="4"/>
      <c r="F134" s="8"/>
      <c r="G134" s="8"/>
      <c r="H134" s="27" t="s">
        <v>16</v>
      </c>
      <c r="I134" s="21">
        <f>I137</f>
        <v>54.823079999999997</v>
      </c>
      <c r="J134" s="21">
        <v>0</v>
      </c>
      <c r="K134" s="21">
        <v>0</v>
      </c>
      <c r="L134" s="21">
        <f>L137</f>
        <v>54.823079999999997</v>
      </c>
      <c r="O134" s="55"/>
      <c r="P134" s="55"/>
      <c r="Q134" s="55"/>
      <c r="R134" s="55"/>
      <c r="S134" s="55"/>
      <c r="T134" s="55"/>
      <c r="U134" s="251"/>
      <c r="V134" s="55"/>
      <c r="W134" s="55"/>
      <c r="X134" s="55"/>
      <c r="Y134" s="55"/>
      <c r="Z134" s="55"/>
      <c r="AA134" s="55"/>
    </row>
    <row r="135" spans="1:27" s="2" customFormat="1" ht="24" customHeight="1">
      <c r="A135" s="261" t="s">
        <v>331</v>
      </c>
      <c r="B135" s="244" t="s">
        <v>333</v>
      </c>
      <c r="C135" s="9"/>
      <c r="D135" s="79"/>
      <c r="E135" s="79"/>
      <c r="F135" s="242"/>
      <c r="G135" s="242"/>
      <c r="H135" s="52" t="s">
        <v>19</v>
      </c>
      <c r="I135" s="64">
        <f>L135</f>
        <v>1827.4361899999999</v>
      </c>
      <c r="J135" s="21"/>
      <c r="K135" s="21"/>
      <c r="L135" s="64">
        <f>L136+L137</f>
        <v>1827.4361899999999</v>
      </c>
      <c r="O135" s="236"/>
      <c r="P135" s="236"/>
      <c r="Q135" s="236"/>
      <c r="R135" s="236"/>
      <c r="S135" s="236"/>
      <c r="T135" s="236"/>
      <c r="U135" s="285" t="s">
        <v>30</v>
      </c>
      <c r="V135" s="236"/>
      <c r="W135" s="236"/>
      <c r="X135" s="236"/>
      <c r="Y135" s="236"/>
      <c r="Z135" s="236"/>
      <c r="AA135" s="236"/>
    </row>
    <row r="136" spans="1:27" s="2" customFormat="1" ht="24.75" customHeight="1">
      <c r="A136" s="262"/>
      <c r="B136" s="245"/>
      <c r="C136" s="9"/>
      <c r="D136" s="79"/>
      <c r="E136" s="79"/>
      <c r="F136" s="242"/>
      <c r="G136" s="242"/>
      <c r="H136" s="52" t="s">
        <v>20</v>
      </c>
      <c r="I136" s="64">
        <f>L136</f>
        <v>1772.61311</v>
      </c>
      <c r="J136" s="21"/>
      <c r="K136" s="21"/>
      <c r="L136" s="64">
        <v>1772.61311</v>
      </c>
      <c r="O136" s="236"/>
      <c r="P136" s="236"/>
      <c r="Q136" s="236"/>
      <c r="R136" s="236"/>
      <c r="S136" s="236"/>
      <c r="T136" s="236"/>
      <c r="U136" s="316"/>
      <c r="V136" s="236"/>
      <c r="W136" s="236"/>
      <c r="X136" s="236"/>
      <c r="Y136" s="236"/>
      <c r="Z136" s="236"/>
      <c r="AA136" s="236"/>
    </row>
    <row r="137" spans="1:27" s="2" customFormat="1" ht="25.5" customHeight="1">
      <c r="A137" s="263"/>
      <c r="B137" s="246"/>
      <c r="C137" s="9"/>
      <c r="D137" s="79"/>
      <c r="E137" s="79"/>
      <c r="F137" s="242"/>
      <c r="G137" s="242"/>
      <c r="H137" s="52" t="s">
        <v>16</v>
      </c>
      <c r="I137" s="64">
        <f>L137</f>
        <v>54.823079999999997</v>
      </c>
      <c r="J137" s="21"/>
      <c r="K137" s="21"/>
      <c r="L137" s="64">
        <v>54.823079999999997</v>
      </c>
      <c r="O137" s="236"/>
      <c r="P137" s="236"/>
      <c r="Q137" s="236"/>
      <c r="R137" s="236"/>
      <c r="S137" s="236"/>
      <c r="T137" s="236"/>
      <c r="U137" s="331"/>
      <c r="V137" s="236"/>
      <c r="W137" s="236"/>
      <c r="X137" s="236"/>
      <c r="Y137" s="236"/>
      <c r="Z137" s="236"/>
      <c r="AA137" s="236"/>
    </row>
    <row r="138" spans="1:27" s="2" customFormat="1" ht="26.25" customHeight="1">
      <c r="A138" s="291" t="s">
        <v>192</v>
      </c>
      <c r="B138" s="252" t="s">
        <v>195</v>
      </c>
      <c r="C138" s="9"/>
      <c r="D138" s="79"/>
      <c r="E138" s="79"/>
      <c r="F138" s="159"/>
      <c r="G138" s="159"/>
      <c r="H138" s="27" t="s">
        <v>19</v>
      </c>
      <c r="I138" s="21">
        <f t="shared" ref="I138:J140" si="12">I141</f>
        <v>738.59100999999998</v>
      </c>
      <c r="J138" s="21">
        <f t="shared" si="12"/>
        <v>738.59100999999998</v>
      </c>
      <c r="K138" s="17"/>
      <c r="L138" s="17"/>
      <c r="O138" s="160"/>
      <c r="P138" s="160"/>
      <c r="Q138" s="160"/>
      <c r="R138" s="160"/>
      <c r="S138" s="160"/>
      <c r="T138" s="160"/>
      <c r="U138" s="158"/>
      <c r="V138" s="160"/>
      <c r="W138" s="160"/>
      <c r="X138" s="160"/>
      <c r="Y138" s="160"/>
      <c r="Z138" s="160"/>
      <c r="AA138" s="160"/>
    </row>
    <row r="139" spans="1:27" s="2" customFormat="1" ht="26.25" customHeight="1">
      <c r="A139" s="288"/>
      <c r="B139" s="253"/>
      <c r="C139" s="9"/>
      <c r="D139" s="79"/>
      <c r="E139" s="79"/>
      <c r="F139" s="159"/>
      <c r="G139" s="159"/>
      <c r="H139" s="27" t="s">
        <v>20</v>
      </c>
      <c r="I139" s="21">
        <f t="shared" si="12"/>
        <v>590.87279999999998</v>
      </c>
      <c r="J139" s="21">
        <f>J142</f>
        <v>590.87279999999998</v>
      </c>
      <c r="K139" s="17"/>
      <c r="L139" s="17"/>
      <c r="O139" s="160"/>
      <c r="P139" s="160"/>
      <c r="Q139" s="160"/>
      <c r="R139" s="160"/>
      <c r="S139" s="160"/>
      <c r="T139" s="160"/>
      <c r="U139" s="158"/>
      <c r="V139" s="160"/>
      <c r="W139" s="160"/>
      <c r="X139" s="160"/>
      <c r="Y139" s="160"/>
      <c r="Z139" s="160"/>
      <c r="AA139" s="160"/>
    </row>
    <row r="140" spans="1:27" s="2" customFormat="1" ht="26.25" customHeight="1">
      <c r="A140" s="289"/>
      <c r="B140" s="254"/>
      <c r="C140" s="9"/>
      <c r="D140" s="79"/>
      <c r="E140" s="79"/>
      <c r="F140" s="159"/>
      <c r="G140" s="159"/>
      <c r="H140" s="27" t="s">
        <v>16</v>
      </c>
      <c r="I140" s="21">
        <f t="shared" si="12"/>
        <v>147.71821</v>
      </c>
      <c r="J140" s="21">
        <f>J143</f>
        <v>147.71821</v>
      </c>
      <c r="K140" s="17"/>
      <c r="L140" s="17"/>
      <c r="O140" s="160"/>
      <c r="P140" s="160"/>
      <c r="Q140" s="160"/>
      <c r="R140" s="160"/>
      <c r="S140" s="160"/>
      <c r="T140" s="160"/>
      <c r="U140" s="102"/>
      <c r="V140" s="160"/>
      <c r="W140" s="160"/>
      <c r="X140" s="160"/>
      <c r="Y140" s="160"/>
      <c r="Z140" s="160"/>
      <c r="AA140" s="160"/>
    </row>
    <row r="141" spans="1:27" s="2" customFormat="1" ht="26.25" customHeight="1">
      <c r="A141" s="261" t="s">
        <v>196</v>
      </c>
      <c r="B141" s="244" t="s">
        <v>204</v>
      </c>
      <c r="C141" s="9"/>
      <c r="D141" s="79"/>
      <c r="E141" s="79"/>
      <c r="F141" s="159"/>
      <c r="G141" s="159"/>
      <c r="H141" s="52" t="s">
        <v>19</v>
      </c>
      <c r="I141" s="64">
        <f t="shared" ref="I141:I149" si="13">J141</f>
        <v>738.59100999999998</v>
      </c>
      <c r="J141" s="64">
        <f>J142+J143</f>
        <v>738.59100999999998</v>
      </c>
      <c r="K141" s="17"/>
      <c r="L141" s="17"/>
      <c r="O141" s="160"/>
      <c r="P141" s="160"/>
      <c r="Q141" s="160"/>
      <c r="R141" s="160"/>
      <c r="S141" s="160"/>
      <c r="T141" s="160"/>
      <c r="U141" s="255" t="s">
        <v>30</v>
      </c>
      <c r="V141" s="160"/>
      <c r="W141" s="160"/>
      <c r="X141" s="160"/>
      <c r="Y141" s="160"/>
      <c r="Z141" s="160"/>
      <c r="AA141" s="160"/>
    </row>
    <row r="142" spans="1:27" s="2" customFormat="1" ht="26.25" customHeight="1">
      <c r="A142" s="262"/>
      <c r="B142" s="245"/>
      <c r="C142" s="9"/>
      <c r="D142" s="79"/>
      <c r="E142" s="79"/>
      <c r="F142" s="159"/>
      <c r="G142" s="159"/>
      <c r="H142" s="52" t="s">
        <v>20</v>
      </c>
      <c r="I142" s="64">
        <f t="shared" si="13"/>
        <v>590.87279999999998</v>
      </c>
      <c r="J142" s="64">
        <v>590.87279999999998</v>
      </c>
      <c r="K142" s="17"/>
      <c r="L142" s="17"/>
      <c r="O142" s="160"/>
      <c r="P142" s="160"/>
      <c r="Q142" s="160"/>
      <c r="R142" s="160"/>
      <c r="S142" s="160"/>
      <c r="T142" s="160"/>
      <c r="U142" s="256"/>
      <c r="V142" s="160"/>
      <c r="W142" s="160"/>
      <c r="X142" s="160"/>
      <c r="Y142" s="160"/>
      <c r="Z142" s="160"/>
      <c r="AA142" s="160"/>
    </row>
    <row r="143" spans="1:27" s="2" customFormat="1" ht="26.25" customHeight="1">
      <c r="A143" s="263"/>
      <c r="B143" s="246"/>
      <c r="C143" s="9"/>
      <c r="D143" s="79"/>
      <c r="E143" s="79"/>
      <c r="F143" s="159"/>
      <c r="G143" s="159"/>
      <c r="H143" s="52" t="s">
        <v>16</v>
      </c>
      <c r="I143" s="64">
        <f t="shared" si="13"/>
        <v>147.71821</v>
      </c>
      <c r="J143" s="64">
        <v>147.71821</v>
      </c>
      <c r="K143" s="17"/>
      <c r="L143" s="17"/>
      <c r="O143" s="160"/>
      <c r="P143" s="160"/>
      <c r="Q143" s="160"/>
      <c r="R143" s="160"/>
      <c r="S143" s="160"/>
      <c r="T143" s="160"/>
      <c r="U143" s="257"/>
      <c r="V143" s="160"/>
      <c r="W143" s="160"/>
      <c r="X143" s="160"/>
      <c r="Y143" s="160"/>
      <c r="Z143" s="160"/>
      <c r="AA143" s="160"/>
    </row>
    <row r="144" spans="1:27" s="2" customFormat="1" ht="26.25" customHeight="1">
      <c r="A144" s="291" t="s">
        <v>194</v>
      </c>
      <c r="B144" s="252" t="s">
        <v>311</v>
      </c>
      <c r="C144" s="9"/>
      <c r="D144" s="79"/>
      <c r="E144" s="79"/>
      <c r="F144" s="233"/>
      <c r="G144" s="233"/>
      <c r="H144" s="27" t="s">
        <v>19</v>
      </c>
      <c r="I144" s="21">
        <f>K144</f>
        <v>21192.793909999997</v>
      </c>
      <c r="J144" s="64"/>
      <c r="K144" s="21">
        <f>K145+K146</f>
        <v>21192.793909999997</v>
      </c>
      <c r="L144" s="17"/>
      <c r="O144" s="234"/>
      <c r="P144" s="234"/>
      <c r="Q144" s="234"/>
      <c r="R144" s="234"/>
      <c r="S144" s="234"/>
      <c r="T144" s="234"/>
      <c r="U144" s="255" t="s">
        <v>30</v>
      </c>
      <c r="V144" s="234"/>
      <c r="W144" s="234"/>
      <c r="X144" s="234"/>
      <c r="Y144" s="234"/>
      <c r="Z144" s="234"/>
      <c r="AA144" s="234"/>
    </row>
    <row r="145" spans="1:27" s="2" customFormat="1" ht="26.25" customHeight="1">
      <c r="A145" s="288"/>
      <c r="B145" s="253"/>
      <c r="C145" s="9"/>
      <c r="D145" s="79"/>
      <c r="E145" s="79"/>
      <c r="F145" s="233"/>
      <c r="G145" s="233"/>
      <c r="H145" s="27" t="s">
        <v>20</v>
      </c>
      <c r="I145" s="21">
        <f>K145</f>
        <v>20557.009999999998</v>
      </c>
      <c r="J145" s="64"/>
      <c r="K145" s="21">
        <v>20557.009999999998</v>
      </c>
      <c r="L145" s="17"/>
      <c r="O145" s="234"/>
      <c r="P145" s="234"/>
      <c r="Q145" s="234"/>
      <c r="R145" s="234"/>
      <c r="S145" s="234"/>
      <c r="T145" s="234"/>
      <c r="U145" s="256"/>
      <c r="V145" s="234"/>
      <c r="W145" s="234"/>
      <c r="X145" s="234"/>
      <c r="Y145" s="234"/>
      <c r="Z145" s="234"/>
      <c r="AA145" s="234"/>
    </row>
    <row r="146" spans="1:27" s="2" customFormat="1" ht="102" customHeight="1">
      <c r="A146" s="289"/>
      <c r="B146" s="254"/>
      <c r="C146" s="9"/>
      <c r="D146" s="79"/>
      <c r="E146" s="79"/>
      <c r="F146" s="233"/>
      <c r="G146" s="233"/>
      <c r="H146" s="27" t="s">
        <v>16</v>
      </c>
      <c r="I146" s="21">
        <f>K146</f>
        <v>635.78390999999999</v>
      </c>
      <c r="J146" s="64"/>
      <c r="K146" s="21">
        <v>635.78390999999999</v>
      </c>
      <c r="L146" s="17"/>
      <c r="O146" s="234"/>
      <c r="P146" s="234"/>
      <c r="Q146" s="234"/>
      <c r="R146" s="234"/>
      <c r="S146" s="234"/>
      <c r="T146" s="234"/>
      <c r="U146" s="257"/>
      <c r="V146" s="234"/>
      <c r="W146" s="234"/>
      <c r="X146" s="234"/>
      <c r="Y146" s="234"/>
      <c r="Z146" s="234"/>
      <c r="AA146" s="234"/>
    </row>
    <row r="147" spans="1:27" s="2" customFormat="1" ht="26.25" customHeight="1">
      <c r="A147" s="232" t="s">
        <v>302</v>
      </c>
      <c r="B147" s="252" t="s">
        <v>191</v>
      </c>
      <c r="C147" s="9"/>
      <c r="D147" s="79"/>
      <c r="E147" s="79"/>
      <c r="F147" s="154"/>
      <c r="G147" s="154"/>
      <c r="H147" s="27" t="s">
        <v>19</v>
      </c>
      <c r="I147" s="21">
        <f t="shared" si="13"/>
        <v>32.238669999999999</v>
      </c>
      <c r="J147" s="21">
        <f>J148+J149</f>
        <v>32.238669999999999</v>
      </c>
      <c r="K147" s="21"/>
      <c r="L147" s="17"/>
      <c r="O147" s="156"/>
      <c r="P147" s="156"/>
      <c r="Q147" s="156"/>
      <c r="R147" s="156"/>
      <c r="S147" s="156"/>
      <c r="T147" s="156"/>
      <c r="U147" s="153"/>
      <c r="V147" s="156"/>
      <c r="W147" s="156"/>
      <c r="X147" s="156"/>
      <c r="Y147" s="156"/>
      <c r="Z147" s="156"/>
      <c r="AA147" s="156"/>
    </row>
    <row r="148" spans="1:27" s="2" customFormat="1" ht="26.25" customHeight="1">
      <c r="A148" s="155"/>
      <c r="B148" s="253"/>
      <c r="C148" s="9"/>
      <c r="D148" s="79"/>
      <c r="E148" s="79"/>
      <c r="F148" s="154"/>
      <c r="G148" s="154"/>
      <c r="H148" s="27" t="s">
        <v>20</v>
      </c>
      <c r="I148" s="64">
        <f t="shared" si="13"/>
        <v>28.467980000000001</v>
      </c>
      <c r="J148" s="64">
        <f>0.00005+13.38574+15.08219</f>
        <v>28.467980000000001</v>
      </c>
      <c r="K148" s="64"/>
      <c r="L148" s="17"/>
      <c r="O148" s="156"/>
      <c r="P148" s="156"/>
      <c r="Q148" s="156"/>
      <c r="R148" s="156"/>
      <c r="S148" s="156"/>
      <c r="T148" s="156"/>
      <c r="U148" s="153"/>
      <c r="V148" s="156"/>
      <c r="W148" s="156"/>
      <c r="X148" s="156"/>
      <c r="Y148" s="156"/>
      <c r="Z148" s="156"/>
      <c r="AA148" s="156"/>
    </row>
    <row r="149" spans="1:27" s="2" customFormat="1" ht="26.25" customHeight="1">
      <c r="A149" s="155"/>
      <c r="B149" s="254"/>
      <c r="C149" s="9"/>
      <c r="D149" s="79"/>
      <c r="E149" s="79"/>
      <c r="F149" s="154"/>
      <c r="G149" s="154"/>
      <c r="H149" s="27" t="s">
        <v>16</v>
      </c>
      <c r="I149" s="64">
        <f t="shared" si="13"/>
        <v>3.7706900000000001</v>
      </c>
      <c r="J149" s="64">
        <v>3.7706900000000001</v>
      </c>
      <c r="K149" s="64"/>
      <c r="L149" s="17"/>
      <c r="O149" s="156"/>
      <c r="P149" s="156"/>
      <c r="Q149" s="156"/>
      <c r="R149" s="156"/>
      <c r="S149" s="156"/>
      <c r="T149" s="156"/>
      <c r="U149" s="153"/>
      <c r="V149" s="156"/>
      <c r="W149" s="156"/>
      <c r="X149" s="156"/>
      <c r="Y149" s="156"/>
      <c r="Z149" s="156"/>
      <c r="AA149" s="156"/>
    </row>
    <row r="150" spans="1:27" s="2" customFormat="1">
      <c r="A150" s="291" t="s">
        <v>52</v>
      </c>
      <c r="B150" s="252" t="s">
        <v>268</v>
      </c>
      <c r="C150" s="9"/>
      <c r="D150" s="4"/>
      <c r="E150" s="4"/>
      <c r="F150" s="8"/>
      <c r="G150" s="8"/>
      <c r="H150" s="27" t="s">
        <v>19</v>
      </c>
      <c r="I150" s="21">
        <f>I153+I156+I159+I162</f>
        <v>10161.811759999999</v>
      </c>
      <c r="J150" s="21">
        <f>J153</f>
        <v>8958.0519999999997</v>
      </c>
      <c r="K150" s="21">
        <f>K152</f>
        <v>1203.7597599999999</v>
      </c>
      <c r="L150" s="21">
        <f>L152</f>
        <v>0</v>
      </c>
      <c r="O150" s="1"/>
      <c r="P150" s="1"/>
      <c r="Q150" s="1"/>
      <c r="R150" s="1"/>
      <c r="S150" s="1"/>
      <c r="T150" s="1"/>
      <c r="U150" s="250"/>
      <c r="V150" s="1"/>
      <c r="W150" s="1"/>
      <c r="X150" s="1"/>
      <c r="Y150" s="1"/>
      <c r="Z150" s="1"/>
      <c r="AA150" s="1"/>
    </row>
    <row r="151" spans="1:27" s="2" customFormat="1" ht="24.75" customHeight="1">
      <c r="A151" s="292"/>
      <c r="B151" s="253"/>
      <c r="C151" s="9"/>
      <c r="D151" s="4"/>
      <c r="E151" s="4"/>
      <c r="F151" s="8"/>
      <c r="G151" s="8"/>
      <c r="H151" s="27" t="s">
        <v>20</v>
      </c>
      <c r="I151" s="21">
        <f>I154</f>
        <v>8958.0519999999997</v>
      </c>
      <c r="J151" s="21">
        <f>J154</f>
        <v>8958.0519999999997</v>
      </c>
      <c r="K151" s="21">
        <v>0</v>
      </c>
      <c r="L151" s="21">
        <v>0</v>
      </c>
      <c r="O151" s="23"/>
      <c r="P151" s="23"/>
      <c r="Q151" s="23"/>
      <c r="R151" s="23"/>
      <c r="S151" s="23"/>
      <c r="T151" s="23"/>
      <c r="U151" s="251"/>
      <c r="V151" s="23"/>
      <c r="W151" s="23"/>
      <c r="X151" s="23"/>
      <c r="Y151" s="23"/>
      <c r="Z151" s="23"/>
      <c r="AA151" s="23"/>
    </row>
    <row r="152" spans="1:27" s="2" customFormat="1" ht="48" customHeight="1">
      <c r="A152" s="293"/>
      <c r="B152" s="254"/>
      <c r="C152" s="9"/>
      <c r="D152" s="4"/>
      <c r="E152" s="4"/>
      <c r="F152" s="8"/>
      <c r="G152" s="8"/>
      <c r="H152" s="27" t="s">
        <v>16</v>
      </c>
      <c r="I152" s="21">
        <f>I158+I161+I164</f>
        <v>1203.7597599999999</v>
      </c>
      <c r="J152" s="21">
        <v>0</v>
      </c>
      <c r="K152" s="21">
        <f>K158+K161+K164</f>
        <v>1203.7597599999999</v>
      </c>
      <c r="L152" s="21">
        <f>L158</f>
        <v>0</v>
      </c>
      <c r="O152" s="23"/>
      <c r="P152" s="23"/>
      <c r="Q152" s="23"/>
      <c r="R152" s="23"/>
      <c r="S152" s="23"/>
      <c r="T152" s="23"/>
      <c r="U152" s="251"/>
      <c r="V152" s="23"/>
      <c r="W152" s="23"/>
      <c r="X152" s="23"/>
      <c r="Y152" s="23"/>
      <c r="Z152" s="23"/>
      <c r="AA152" s="23"/>
    </row>
    <row r="153" spans="1:27" s="2" customFormat="1" ht="48" customHeight="1">
      <c r="A153" s="264" t="s">
        <v>53</v>
      </c>
      <c r="B153" s="270" t="s">
        <v>220</v>
      </c>
      <c r="C153" s="9"/>
      <c r="D153" s="79"/>
      <c r="E153" s="79"/>
      <c r="F153" s="218"/>
      <c r="G153" s="218"/>
      <c r="H153" s="52" t="s">
        <v>19</v>
      </c>
      <c r="I153" s="17">
        <f>J153</f>
        <v>8958.0519999999997</v>
      </c>
      <c r="J153" s="17">
        <f>J154</f>
        <v>8958.0519999999997</v>
      </c>
      <c r="K153" s="21"/>
      <c r="L153" s="21"/>
      <c r="O153" s="217"/>
      <c r="P153" s="217"/>
      <c r="Q153" s="217"/>
      <c r="R153" s="217"/>
      <c r="S153" s="217"/>
      <c r="T153" s="217"/>
      <c r="U153" s="216"/>
      <c r="V153" s="217"/>
      <c r="W153" s="217"/>
      <c r="X153" s="217"/>
      <c r="Y153" s="217"/>
      <c r="Z153" s="217"/>
      <c r="AA153" s="217"/>
    </row>
    <row r="154" spans="1:27" s="2" customFormat="1" ht="27.75" customHeight="1">
      <c r="A154" s="265"/>
      <c r="B154" s="271"/>
      <c r="C154" s="9"/>
      <c r="D154" s="79"/>
      <c r="E154" s="79"/>
      <c r="F154" s="218"/>
      <c r="G154" s="218"/>
      <c r="H154" s="52" t="s">
        <v>20</v>
      </c>
      <c r="I154" s="17">
        <f>J154</f>
        <v>8958.0519999999997</v>
      </c>
      <c r="J154" s="17">
        <v>8958.0519999999997</v>
      </c>
      <c r="K154" s="21"/>
      <c r="L154" s="21"/>
      <c r="O154" s="217"/>
      <c r="P154" s="217"/>
      <c r="Q154" s="217"/>
      <c r="R154" s="217"/>
      <c r="S154" s="217"/>
      <c r="T154" s="217"/>
      <c r="U154" s="216"/>
      <c r="V154" s="217"/>
      <c r="W154" s="217"/>
      <c r="X154" s="217"/>
      <c r="Y154" s="217"/>
      <c r="Z154" s="217"/>
      <c r="AA154" s="217"/>
    </row>
    <row r="155" spans="1:27" s="2" customFormat="1" ht="30" customHeight="1">
      <c r="A155" s="266"/>
      <c r="B155" s="272"/>
      <c r="C155" s="9"/>
      <c r="D155" s="79"/>
      <c r="E155" s="79"/>
      <c r="F155" s="218"/>
      <c r="G155" s="218"/>
      <c r="H155" s="52" t="s">
        <v>16</v>
      </c>
      <c r="I155" s="17">
        <f>J155</f>
        <v>0</v>
      </c>
      <c r="J155" s="17">
        <v>0</v>
      </c>
      <c r="K155" s="21"/>
      <c r="L155" s="21"/>
      <c r="O155" s="217"/>
      <c r="P155" s="217"/>
      <c r="Q155" s="217"/>
      <c r="R155" s="217"/>
      <c r="S155" s="217"/>
      <c r="T155" s="217"/>
      <c r="U155" s="216"/>
      <c r="V155" s="217"/>
      <c r="W155" s="217"/>
      <c r="X155" s="217"/>
      <c r="Y155" s="217"/>
      <c r="Z155" s="217"/>
      <c r="AA155" s="217"/>
    </row>
    <row r="156" spans="1:27" s="2" customFormat="1" ht="22.5" customHeight="1">
      <c r="A156" s="264" t="s">
        <v>265</v>
      </c>
      <c r="B156" s="270" t="s">
        <v>276</v>
      </c>
      <c r="C156" s="9"/>
      <c r="D156" s="4"/>
      <c r="E156" s="4"/>
      <c r="F156" s="8"/>
      <c r="G156" s="8"/>
      <c r="H156" s="52" t="s">
        <v>19</v>
      </c>
      <c r="I156" s="17">
        <f>K156</f>
        <v>246.6318</v>
      </c>
      <c r="J156" s="17">
        <f>J157</f>
        <v>0</v>
      </c>
      <c r="K156" s="17">
        <f>K158</f>
        <v>246.6318</v>
      </c>
      <c r="L156" s="17"/>
      <c r="O156" s="1"/>
      <c r="P156" s="1"/>
      <c r="Q156" s="1"/>
      <c r="R156" s="1"/>
      <c r="S156" s="1"/>
      <c r="T156" s="1"/>
      <c r="U156" s="250" t="s">
        <v>30</v>
      </c>
      <c r="V156" s="1"/>
      <c r="W156" s="1"/>
      <c r="X156" s="1"/>
      <c r="Y156" s="1"/>
      <c r="Z156" s="1"/>
      <c r="AA156" s="1"/>
    </row>
    <row r="157" spans="1:27" s="2" customFormat="1" ht="26.25" customHeight="1">
      <c r="A157" s="265"/>
      <c r="B157" s="271"/>
      <c r="C157" s="9"/>
      <c r="D157" s="4"/>
      <c r="E157" s="4"/>
      <c r="F157" s="8"/>
      <c r="G157" s="8"/>
      <c r="H157" s="52" t="s">
        <v>20</v>
      </c>
      <c r="I157" s="17"/>
      <c r="J157" s="17"/>
      <c r="K157" s="17"/>
      <c r="L157" s="17"/>
      <c r="O157" s="23"/>
      <c r="P157" s="23"/>
      <c r="Q157" s="23"/>
      <c r="R157" s="23"/>
      <c r="S157" s="23"/>
      <c r="T157" s="23"/>
      <c r="U157" s="251"/>
      <c r="V157" s="23"/>
      <c r="W157" s="23"/>
      <c r="X157" s="23"/>
      <c r="Y157" s="23"/>
      <c r="Z157" s="23"/>
      <c r="AA157" s="23"/>
    </row>
    <row r="158" spans="1:27" s="2" customFormat="1" ht="43.5" customHeight="1">
      <c r="A158" s="266"/>
      <c r="B158" s="272"/>
      <c r="C158" s="9"/>
      <c r="D158" s="4"/>
      <c r="E158" s="4"/>
      <c r="F158" s="8"/>
      <c r="G158" s="8"/>
      <c r="H158" s="52" t="s">
        <v>16</v>
      </c>
      <c r="I158" s="17">
        <f>K158</f>
        <v>246.6318</v>
      </c>
      <c r="J158" s="17"/>
      <c r="K158" s="17">
        <v>246.6318</v>
      </c>
      <c r="L158" s="17"/>
      <c r="O158" s="23"/>
      <c r="P158" s="23"/>
      <c r="Q158" s="23"/>
      <c r="R158" s="23"/>
      <c r="S158" s="23"/>
      <c r="T158" s="23"/>
      <c r="U158" s="251"/>
      <c r="V158" s="23"/>
      <c r="W158" s="23"/>
      <c r="X158" s="23"/>
      <c r="Y158" s="23"/>
      <c r="Z158" s="23"/>
      <c r="AA158" s="23"/>
    </row>
    <row r="159" spans="1:27" s="2" customFormat="1" ht="43.5" customHeight="1">
      <c r="A159" s="264" t="s">
        <v>266</v>
      </c>
      <c r="B159" s="267" t="s">
        <v>277</v>
      </c>
      <c r="C159" s="9"/>
      <c r="D159" s="79"/>
      <c r="E159" s="79"/>
      <c r="F159" s="218"/>
      <c r="G159" s="218"/>
      <c r="H159" s="52" t="s">
        <v>19</v>
      </c>
      <c r="I159" s="17">
        <f>K159</f>
        <v>474.12016999999997</v>
      </c>
      <c r="J159" s="17"/>
      <c r="K159" s="17">
        <f>K161</f>
        <v>474.12016999999997</v>
      </c>
      <c r="L159" s="17"/>
      <c r="O159" s="217"/>
      <c r="P159" s="217"/>
      <c r="Q159" s="217"/>
      <c r="R159" s="217"/>
      <c r="S159" s="217"/>
      <c r="T159" s="217"/>
      <c r="U159" s="250" t="s">
        <v>30</v>
      </c>
      <c r="V159" s="217"/>
      <c r="W159" s="217"/>
      <c r="X159" s="217"/>
      <c r="Y159" s="217"/>
      <c r="Z159" s="217"/>
      <c r="AA159" s="217"/>
    </row>
    <row r="160" spans="1:27" s="2" customFormat="1" ht="22.5" customHeight="1">
      <c r="A160" s="265"/>
      <c r="B160" s="268"/>
      <c r="C160" s="9"/>
      <c r="D160" s="79"/>
      <c r="E160" s="79"/>
      <c r="F160" s="218"/>
      <c r="G160" s="218"/>
      <c r="H160" s="52" t="s">
        <v>20</v>
      </c>
      <c r="I160" s="17"/>
      <c r="J160" s="17"/>
      <c r="K160" s="17"/>
      <c r="L160" s="17"/>
      <c r="O160" s="217"/>
      <c r="P160" s="217"/>
      <c r="Q160" s="217"/>
      <c r="R160" s="217"/>
      <c r="S160" s="217"/>
      <c r="T160" s="217"/>
      <c r="U160" s="251"/>
      <c r="V160" s="217"/>
      <c r="W160" s="217"/>
      <c r="X160" s="217"/>
      <c r="Y160" s="217"/>
      <c r="Z160" s="217"/>
      <c r="AA160" s="217"/>
    </row>
    <row r="161" spans="1:27" s="2" customFormat="1" ht="27.75" customHeight="1">
      <c r="A161" s="266"/>
      <c r="B161" s="269"/>
      <c r="C161" s="9"/>
      <c r="D161" s="79"/>
      <c r="E161" s="79"/>
      <c r="F161" s="218"/>
      <c r="G161" s="218"/>
      <c r="H161" s="52" t="s">
        <v>16</v>
      </c>
      <c r="I161" s="17">
        <f>K161</f>
        <v>474.12016999999997</v>
      </c>
      <c r="J161" s="17"/>
      <c r="K161" s="17">
        <v>474.12016999999997</v>
      </c>
      <c r="L161" s="17"/>
      <c r="O161" s="217"/>
      <c r="P161" s="217"/>
      <c r="Q161" s="217"/>
      <c r="R161" s="217"/>
      <c r="S161" s="217"/>
      <c r="T161" s="217"/>
      <c r="U161" s="251"/>
      <c r="V161" s="217"/>
      <c r="W161" s="217"/>
      <c r="X161" s="217"/>
      <c r="Y161" s="217"/>
      <c r="Z161" s="217"/>
      <c r="AA161" s="217"/>
    </row>
    <row r="162" spans="1:27" s="2" customFormat="1" ht="27.75" customHeight="1">
      <c r="A162" s="264" t="s">
        <v>267</v>
      </c>
      <c r="B162" s="270" t="s">
        <v>278</v>
      </c>
      <c r="C162" s="9"/>
      <c r="D162" s="79"/>
      <c r="E162" s="79"/>
      <c r="F162" s="218"/>
      <c r="G162" s="218"/>
      <c r="H162" s="52" t="s">
        <v>19</v>
      </c>
      <c r="I162" s="17">
        <f>K162</f>
        <v>483.00779</v>
      </c>
      <c r="J162" s="17"/>
      <c r="K162" s="17">
        <f>K164</f>
        <v>483.00779</v>
      </c>
      <c r="L162" s="17"/>
      <c r="O162" s="217"/>
      <c r="P162" s="217"/>
      <c r="Q162" s="217"/>
      <c r="R162" s="217"/>
      <c r="S162" s="217"/>
      <c r="T162" s="217"/>
      <c r="U162" s="250" t="s">
        <v>30</v>
      </c>
      <c r="V162" s="217"/>
      <c r="W162" s="217"/>
      <c r="X162" s="217"/>
      <c r="Y162" s="217"/>
      <c r="Z162" s="217"/>
      <c r="AA162" s="217"/>
    </row>
    <row r="163" spans="1:27" s="2" customFormat="1" ht="27.75" customHeight="1">
      <c r="A163" s="265"/>
      <c r="B163" s="271"/>
      <c r="C163" s="9"/>
      <c r="D163" s="79"/>
      <c r="E163" s="79"/>
      <c r="F163" s="218"/>
      <c r="G163" s="218"/>
      <c r="H163" s="52" t="s">
        <v>20</v>
      </c>
      <c r="I163" s="17"/>
      <c r="J163" s="17"/>
      <c r="K163" s="17"/>
      <c r="L163" s="17"/>
      <c r="O163" s="217"/>
      <c r="P163" s="217"/>
      <c r="Q163" s="217"/>
      <c r="R163" s="217"/>
      <c r="S163" s="217"/>
      <c r="T163" s="217"/>
      <c r="U163" s="251"/>
      <c r="V163" s="217"/>
      <c r="W163" s="217"/>
      <c r="X163" s="217"/>
      <c r="Y163" s="217"/>
      <c r="Z163" s="217"/>
      <c r="AA163" s="217"/>
    </row>
    <row r="164" spans="1:27" s="2" customFormat="1" ht="27.75" customHeight="1">
      <c r="A164" s="266"/>
      <c r="B164" s="272"/>
      <c r="C164" s="9"/>
      <c r="D164" s="79"/>
      <c r="E164" s="79"/>
      <c r="F164" s="218"/>
      <c r="G164" s="218"/>
      <c r="H164" s="52" t="s">
        <v>16</v>
      </c>
      <c r="I164" s="17">
        <f>K164</f>
        <v>483.00779</v>
      </c>
      <c r="J164" s="17"/>
      <c r="K164" s="17">
        <v>483.00779</v>
      </c>
      <c r="L164" s="17"/>
      <c r="O164" s="217"/>
      <c r="P164" s="217"/>
      <c r="Q164" s="217"/>
      <c r="R164" s="217"/>
      <c r="S164" s="217"/>
      <c r="T164" s="217"/>
      <c r="U164" s="251"/>
      <c r="V164" s="217"/>
      <c r="W164" s="217"/>
      <c r="X164" s="217"/>
      <c r="Y164" s="217"/>
      <c r="Z164" s="217"/>
      <c r="AA164" s="217"/>
    </row>
    <row r="165" spans="1:27" s="2" customFormat="1" ht="26.25" customHeight="1">
      <c r="A165" s="362" t="s">
        <v>54</v>
      </c>
      <c r="B165" s="252" t="s">
        <v>55</v>
      </c>
      <c r="C165" s="9"/>
      <c r="D165" s="4"/>
      <c r="E165" s="4"/>
      <c r="F165" s="8"/>
      <c r="G165" s="8"/>
      <c r="H165" s="27" t="s">
        <v>19</v>
      </c>
      <c r="I165" s="21">
        <f>I167</f>
        <v>51881.83327000001</v>
      </c>
      <c r="J165" s="122">
        <f>J167</f>
        <v>15086.658810000001</v>
      </c>
      <c r="K165" s="21">
        <f>K167</f>
        <v>18145.174459999998</v>
      </c>
      <c r="L165" s="21">
        <f>L167</f>
        <v>18650</v>
      </c>
      <c r="O165" s="1"/>
      <c r="P165" s="1"/>
      <c r="Q165" s="1"/>
      <c r="R165" s="1"/>
      <c r="S165" s="1"/>
      <c r="T165" s="1"/>
      <c r="U165" s="250"/>
      <c r="V165" s="1"/>
      <c r="W165" s="1"/>
      <c r="X165" s="1"/>
      <c r="Y165" s="1"/>
      <c r="Z165" s="1"/>
      <c r="AA165" s="1"/>
    </row>
    <row r="166" spans="1:27" s="2" customFormat="1" ht="37.5" customHeight="1">
      <c r="A166" s="363"/>
      <c r="B166" s="253"/>
      <c r="C166" s="9"/>
      <c r="D166" s="4"/>
      <c r="E166" s="4"/>
      <c r="F166" s="8"/>
      <c r="G166" s="8"/>
      <c r="H166" s="27" t="s">
        <v>20</v>
      </c>
      <c r="I166" s="17"/>
      <c r="J166" s="119"/>
      <c r="K166" s="17"/>
      <c r="L166" s="17"/>
      <c r="O166" s="23"/>
      <c r="P166" s="23"/>
      <c r="Q166" s="23"/>
      <c r="R166" s="23"/>
      <c r="S166" s="23"/>
      <c r="T166" s="23"/>
      <c r="U166" s="251"/>
      <c r="V166" s="23"/>
      <c r="W166" s="23"/>
      <c r="X166" s="23"/>
      <c r="Y166" s="23"/>
      <c r="Z166" s="23"/>
      <c r="AA166" s="23"/>
    </row>
    <row r="167" spans="1:27" s="2" customFormat="1" ht="28.5" customHeight="1">
      <c r="A167" s="364"/>
      <c r="B167" s="254"/>
      <c r="C167" s="9"/>
      <c r="D167" s="4"/>
      <c r="E167" s="4"/>
      <c r="F167" s="8"/>
      <c r="G167" s="8"/>
      <c r="H167" s="27" t="s">
        <v>16</v>
      </c>
      <c r="I167" s="21">
        <f>I170+I191+I212+I235+I256+I278+I300+I312+I320</f>
        <v>51881.83327000001</v>
      </c>
      <c r="J167" s="122">
        <f>J170+J191+J212+J235+J256+J278+J300+J312+J320</f>
        <v>15086.658810000001</v>
      </c>
      <c r="K167" s="21">
        <f>K170+K191+K212+K235+K256+K278+K300+K312+K320</f>
        <v>18145.174459999998</v>
      </c>
      <c r="L167" s="21">
        <f>L170+L191+L212+L235+L256+L278+L300+L312+L320</f>
        <v>18650</v>
      </c>
      <c r="O167" s="23"/>
      <c r="P167" s="23"/>
      <c r="Q167" s="23"/>
      <c r="R167" s="23"/>
      <c r="S167" s="23"/>
      <c r="T167" s="23"/>
      <c r="U167" s="251"/>
      <c r="V167" s="23"/>
      <c r="W167" s="23"/>
      <c r="X167" s="23"/>
      <c r="Y167" s="23"/>
      <c r="Z167" s="23"/>
      <c r="AA167" s="23"/>
    </row>
    <row r="168" spans="1:27" s="2" customFormat="1" ht="27" customHeight="1">
      <c r="A168" s="291" t="s">
        <v>56</v>
      </c>
      <c r="B168" s="252" t="s">
        <v>57</v>
      </c>
      <c r="C168" s="9"/>
      <c r="D168" s="4"/>
      <c r="E168" s="4"/>
      <c r="F168" s="8"/>
      <c r="G168" s="8"/>
      <c r="H168" s="27" t="s">
        <v>19</v>
      </c>
      <c r="I168" s="21">
        <f>I170</f>
        <v>9660.2879100000009</v>
      </c>
      <c r="J168" s="21">
        <f>J170</f>
        <v>2688.05287</v>
      </c>
      <c r="K168" s="21">
        <f>K170</f>
        <v>3420.6964699999994</v>
      </c>
      <c r="L168" s="21">
        <f>L170</f>
        <v>3551.5385700000002</v>
      </c>
      <c r="O168" s="1"/>
      <c r="P168" s="1"/>
      <c r="Q168" s="1"/>
      <c r="R168" s="1"/>
      <c r="S168" s="1"/>
      <c r="T168" s="1"/>
      <c r="U168" s="250"/>
      <c r="V168" s="1"/>
      <c r="W168" s="1"/>
      <c r="X168" s="1"/>
      <c r="Y168" s="1"/>
      <c r="Z168" s="1"/>
      <c r="AA168" s="1"/>
    </row>
    <row r="169" spans="1:27" s="2" customFormat="1" ht="22.5" customHeight="1">
      <c r="A169" s="292"/>
      <c r="B169" s="253"/>
      <c r="C169" s="9"/>
      <c r="D169" s="4"/>
      <c r="E169" s="4"/>
      <c r="F169" s="8"/>
      <c r="G169" s="8"/>
      <c r="H169" s="27" t="s">
        <v>20</v>
      </c>
      <c r="I169" s="21"/>
      <c r="J169" s="21"/>
      <c r="K169" s="21"/>
      <c r="L169" s="21"/>
      <c r="O169" s="23"/>
      <c r="P169" s="23"/>
      <c r="Q169" s="23"/>
      <c r="R169" s="23"/>
      <c r="S169" s="23"/>
      <c r="T169" s="23"/>
      <c r="U169" s="251"/>
      <c r="V169" s="23"/>
      <c r="W169" s="23"/>
      <c r="X169" s="23"/>
      <c r="Y169" s="23"/>
      <c r="Z169" s="23"/>
      <c r="AA169" s="23"/>
    </row>
    <row r="170" spans="1:27" s="2" customFormat="1" ht="30.75" customHeight="1">
      <c r="A170" s="293"/>
      <c r="B170" s="254"/>
      <c r="C170" s="9"/>
      <c r="D170" s="4"/>
      <c r="E170" s="4"/>
      <c r="F170" s="8"/>
      <c r="G170" s="8"/>
      <c r="H170" s="27" t="s">
        <v>16</v>
      </c>
      <c r="I170" s="21">
        <f>I173+I176+I179+I182+I185+I188</f>
        <v>9660.2879100000009</v>
      </c>
      <c r="J170" s="21">
        <f>J173+J182+J179+J176</f>
        <v>2688.05287</v>
      </c>
      <c r="K170" s="21">
        <f>K173+K176+K179+K182+K185</f>
        <v>3420.6964699999994</v>
      </c>
      <c r="L170" s="21">
        <f>L173+L176+L179+L182+L188</f>
        <v>3551.5385700000002</v>
      </c>
      <c r="O170" s="23"/>
      <c r="P170" s="23"/>
      <c r="Q170" s="23"/>
      <c r="R170" s="23"/>
      <c r="S170" s="23"/>
      <c r="T170" s="23"/>
      <c r="U170" s="251"/>
      <c r="V170" s="23"/>
      <c r="W170" s="23"/>
      <c r="X170" s="23"/>
      <c r="Y170" s="23"/>
      <c r="Z170" s="23"/>
      <c r="AA170" s="23"/>
    </row>
    <row r="171" spans="1:27" s="2" customFormat="1" ht="28.5" customHeight="1">
      <c r="A171" s="261" t="s">
        <v>58</v>
      </c>
      <c r="B171" s="244" t="s">
        <v>202</v>
      </c>
      <c r="C171" s="9"/>
      <c r="D171" s="4"/>
      <c r="E171" s="4"/>
      <c r="F171" s="8"/>
      <c r="G171" s="8"/>
      <c r="H171" s="52" t="s">
        <v>19</v>
      </c>
      <c r="I171" s="17">
        <f>J171+K171+L171</f>
        <v>888.72568000000001</v>
      </c>
      <c r="J171" s="17">
        <f>J173</f>
        <v>888.72568000000001</v>
      </c>
      <c r="K171" s="17"/>
      <c r="L171" s="17"/>
      <c r="O171" s="1"/>
      <c r="P171" s="1"/>
      <c r="Q171" s="1"/>
      <c r="R171" s="1"/>
      <c r="S171" s="1"/>
      <c r="T171" s="1"/>
      <c r="U171" s="250" t="s">
        <v>30</v>
      </c>
      <c r="V171" s="1"/>
      <c r="W171" s="1"/>
      <c r="X171" s="1"/>
      <c r="Y171" s="1"/>
      <c r="Z171" s="1"/>
      <c r="AA171" s="1"/>
    </row>
    <row r="172" spans="1:27" s="2" customFormat="1" ht="26.25" customHeight="1">
      <c r="A172" s="262"/>
      <c r="B172" s="245"/>
      <c r="C172" s="9"/>
      <c r="D172" s="4"/>
      <c r="E172" s="4"/>
      <c r="F172" s="8"/>
      <c r="G172" s="8"/>
      <c r="H172" s="52" t="s">
        <v>20</v>
      </c>
      <c r="I172" s="17"/>
      <c r="J172" s="17"/>
      <c r="K172" s="17"/>
      <c r="L172" s="17"/>
      <c r="O172" s="23"/>
      <c r="P172" s="23"/>
      <c r="Q172" s="23"/>
      <c r="R172" s="23"/>
      <c r="S172" s="23"/>
      <c r="T172" s="23"/>
      <c r="U172" s="251"/>
      <c r="V172" s="23"/>
      <c r="W172" s="23"/>
      <c r="X172" s="23"/>
      <c r="Y172" s="23"/>
      <c r="Z172" s="23"/>
      <c r="AA172" s="23"/>
    </row>
    <row r="173" spans="1:27" s="2" customFormat="1" ht="46.5" customHeight="1">
      <c r="A173" s="263"/>
      <c r="B173" s="246"/>
      <c r="C173" s="9"/>
      <c r="D173" s="4"/>
      <c r="E173" s="4"/>
      <c r="F173" s="8"/>
      <c r="G173" s="8"/>
      <c r="H173" s="52" t="s">
        <v>16</v>
      </c>
      <c r="I173" s="17">
        <f>J173+K173+L173</f>
        <v>888.72568000000001</v>
      </c>
      <c r="J173" s="17">
        <v>888.72568000000001</v>
      </c>
      <c r="K173" s="17"/>
      <c r="L173" s="17"/>
      <c r="O173" s="23"/>
      <c r="P173" s="23"/>
      <c r="Q173" s="23"/>
      <c r="R173" s="23"/>
      <c r="S173" s="23"/>
      <c r="T173" s="23"/>
      <c r="U173" s="251"/>
      <c r="V173" s="23"/>
      <c r="W173" s="23"/>
      <c r="X173" s="23"/>
      <c r="Y173" s="23"/>
      <c r="Z173" s="23"/>
      <c r="AA173" s="23"/>
    </row>
    <row r="174" spans="1:27" s="2" customFormat="1" ht="27" customHeight="1">
      <c r="A174" s="261" t="s">
        <v>59</v>
      </c>
      <c r="B174" s="244" t="s">
        <v>254</v>
      </c>
      <c r="C174" s="9"/>
      <c r="D174" s="79"/>
      <c r="E174" s="79"/>
      <c r="F174" s="211"/>
      <c r="G174" s="211"/>
      <c r="H174" s="52" t="s">
        <v>19</v>
      </c>
      <c r="I174" s="17">
        <f>J174+K174+L174</f>
        <v>1810</v>
      </c>
      <c r="J174" s="17"/>
      <c r="K174" s="17">
        <f>K176</f>
        <v>890</v>
      </c>
      <c r="L174" s="17">
        <f>L176</f>
        <v>920</v>
      </c>
      <c r="O174" s="212"/>
      <c r="P174" s="212"/>
      <c r="Q174" s="212"/>
      <c r="R174" s="212"/>
      <c r="S174" s="212"/>
      <c r="T174" s="212"/>
      <c r="U174" s="255" t="s">
        <v>30</v>
      </c>
      <c r="V174" s="212"/>
      <c r="W174" s="212"/>
      <c r="X174" s="212"/>
      <c r="Y174" s="212"/>
      <c r="Z174" s="212"/>
      <c r="AA174" s="212"/>
    </row>
    <row r="175" spans="1:27" s="2" customFormat="1" ht="27" customHeight="1">
      <c r="A175" s="262"/>
      <c r="B175" s="245"/>
      <c r="C175" s="9"/>
      <c r="D175" s="79"/>
      <c r="E175" s="79"/>
      <c r="F175" s="211"/>
      <c r="G175" s="211"/>
      <c r="H175" s="52" t="s">
        <v>20</v>
      </c>
      <c r="I175" s="17"/>
      <c r="J175" s="17"/>
      <c r="K175" s="17"/>
      <c r="L175" s="17"/>
      <c r="O175" s="212"/>
      <c r="P175" s="212"/>
      <c r="Q175" s="212"/>
      <c r="R175" s="212"/>
      <c r="S175" s="212"/>
      <c r="T175" s="212"/>
      <c r="U175" s="256"/>
      <c r="V175" s="212"/>
      <c r="W175" s="212"/>
      <c r="X175" s="212"/>
      <c r="Y175" s="212"/>
      <c r="Z175" s="212"/>
      <c r="AA175" s="212"/>
    </row>
    <row r="176" spans="1:27" s="2" customFormat="1" ht="41.25" customHeight="1">
      <c r="A176" s="263"/>
      <c r="B176" s="246"/>
      <c r="C176" s="9"/>
      <c r="D176" s="79"/>
      <c r="E176" s="79"/>
      <c r="F176" s="211"/>
      <c r="G176" s="211"/>
      <c r="H176" s="52" t="s">
        <v>16</v>
      </c>
      <c r="I176" s="17">
        <f>J176+K176+L176</f>
        <v>1810</v>
      </c>
      <c r="J176" s="17"/>
      <c r="K176" s="17">
        <v>890</v>
      </c>
      <c r="L176" s="17">
        <v>920</v>
      </c>
      <c r="O176" s="212"/>
      <c r="P176" s="212"/>
      <c r="Q176" s="212"/>
      <c r="R176" s="212"/>
      <c r="S176" s="212"/>
      <c r="T176" s="212"/>
      <c r="U176" s="257"/>
      <c r="V176" s="212"/>
      <c r="W176" s="212"/>
      <c r="X176" s="212"/>
      <c r="Y176" s="212"/>
      <c r="Z176" s="212"/>
      <c r="AA176" s="212"/>
    </row>
    <row r="177" spans="1:27" s="2" customFormat="1" ht="23.25" customHeight="1">
      <c r="A177" s="261" t="s">
        <v>177</v>
      </c>
      <c r="B177" s="244" t="s">
        <v>176</v>
      </c>
      <c r="C177" s="9"/>
      <c r="D177" s="79"/>
      <c r="E177" s="79"/>
      <c r="F177" s="142"/>
      <c r="G177" s="142"/>
      <c r="H177" s="52" t="s">
        <v>19</v>
      </c>
      <c r="I177" s="17">
        <f>J177+K177+L177</f>
        <v>3253.4203200000002</v>
      </c>
      <c r="J177" s="17">
        <f>J179</f>
        <v>1075.8815199999999</v>
      </c>
      <c r="K177" s="17">
        <f>K179</f>
        <v>1077.5388</v>
      </c>
      <c r="L177" s="17">
        <f>L179</f>
        <v>1100</v>
      </c>
      <c r="O177" s="140"/>
      <c r="P177" s="140"/>
      <c r="Q177" s="140"/>
      <c r="R177" s="140"/>
      <c r="S177" s="140"/>
      <c r="T177" s="140"/>
      <c r="U177" s="255" t="s">
        <v>30</v>
      </c>
      <c r="V177" s="140"/>
      <c r="W177" s="140"/>
      <c r="X177" s="140"/>
      <c r="Y177" s="140"/>
      <c r="Z177" s="140"/>
      <c r="AA177" s="140"/>
    </row>
    <row r="178" spans="1:27" s="2" customFormat="1" ht="28.5" customHeight="1">
      <c r="A178" s="262"/>
      <c r="B178" s="245"/>
      <c r="C178" s="9"/>
      <c r="D178" s="79"/>
      <c r="E178" s="79"/>
      <c r="F178" s="142"/>
      <c r="G178" s="142"/>
      <c r="H178" s="52" t="s">
        <v>20</v>
      </c>
      <c r="I178" s="17"/>
      <c r="J178" s="17"/>
      <c r="K178" s="17"/>
      <c r="L178" s="17"/>
      <c r="O178" s="140"/>
      <c r="P178" s="140"/>
      <c r="Q178" s="140"/>
      <c r="R178" s="140"/>
      <c r="S178" s="140"/>
      <c r="T178" s="140"/>
      <c r="U178" s="256"/>
      <c r="V178" s="140"/>
      <c r="W178" s="140"/>
      <c r="X178" s="140"/>
      <c r="Y178" s="140"/>
      <c r="Z178" s="140"/>
      <c r="AA178" s="140"/>
    </row>
    <row r="179" spans="1:27" s="2" customFormat="1" ht="33" customHeight="1">
      <c r="A179" s="263"/>
      <c r="B179" s="246"/>
      <c r="C179" s="9"/>
      <c r="D179" s="79"/>
      <c r="E179" s="79"/>
      <c r="F179" s="142"/>
      <c r="G179" s="142"/>
      <c r="H179" s="52" t="s">
        <v>16</v>
      </c>
      <c r="I179" s="17">
        <f>J179+K179+L179</f>
        <v>3253.4203200000002</v>
      </c>
      <c r="J179" s="17">
        <f>1075.88152-32.14975+11.34975+20.8</f>
        <v>1075.8815199999999</v>
      </c>
      <c r="K179" s="17">
        <v>1077.5388</v>
      </c>
      <c r="L179" s="17">
        <v>1100</v>
      </c>
      <c r="O179" s="140"/>
      <c r="P179" s="140"/>
      <c r="Q179" s="140"/>
      <c r="R179" s="140"/>
      <c r="S179" s="140"/>
      <c r="T179" s="140"/>
      <c r="U179" s="257"/>
      <c r="V179" s="140"/>
      <c r="W179" s="140"/>
      <c r="X179" s="140"/>
      <c r="Y179" s="140"/>
      <c r="Z179" s="140"/>
      <c r="AA179" s="140"/>
    </row>
    <row r="180" spans="1:27" s="2" customFormat="1" ht="19.5" customHeight="1">
      <c r="A180" s="247" t="s">
        <v>240</v>
      </c>
      <c r="B180" s="244" t="s">
        <v>203</v>
      </c>
      <c r="C180" s="9"/>
      <c r="D180" s="4"/>
      <c r="E180" s="4"/>
      <c r="F180" s="8"/>
      <c r="G180" s="8"/>
      <c r="H180" s="52" t="s">
        <v>19</v>
      </c>
      <c r="I180" s="17">
        <f>I182</f>
        <v>3543.1879099999996</v>
      </c>
      <c r="J180" s="17">
        <f>J182</f>
        <v>723.44566999999995</v>
      </c>
      <c r="K180" s="17">
        <f>K182</f>
        <v>1375.5536699999998</v>
      </c>
      <c r="L180" s="17">
        <f>L182</f>
        <v>1444.18857</v>
      </c>
      <c r="O180" s="18"/>
      <c r="P180" s="18"/>
      <c r="Q180" s="18"/>
      <c r="R180" s="18"/>
      <c r="S180" s="18"/>
      <c r="T180" s="18"/>
      <c r="U180" s="250" t="s">
        <v>30</v>
      </c>
      <c r="V180" s="18"/>
      <c r="W180" s="18"/>
      <c r="X180" s="18"/>
      <c r="Y180" s="18"/>
      <c r="Z180" s="18"/>
      <c r="AA180" s="18"/>
    </row>
    <row r="181" spans="1:27" s="2" customFormat="1" ht="24.75" customHeight="1">
      <c r="A181" s="248"/>
      <c r="B181" s="245"/>
      <c r="C181" s="9"/>
      <c r="D181" s="4"/>
      <c r="E181" s="4"/>
      <c r="F181" s="8"/>
      <c r="G181" s="8"/>
      <c r="H181" s="52" t="s">
        <v>20</v>
      </c>
      <c r="I181" s="17"/>
      <c r="J181" s="17"/>
      <c r="K181" s="17"/>
      <c r="L181" s="17"/>
      <c r="O181" s="23"/>
      <c r="P181" s="23"/>
      <c r="Q181" s="23"/>
      <c r="R181" s="23"/>
      <c r="S181" s="23"/>
      <c r="T181" s="23"/>
      <c r="U181" s="251"/>
      <c r="V181" s="23"/>
      <c r="W181" s="23"/>
      <c r="X181" s="23"/>
      <c r="Y181" s="23"/>
      <c r="Z181" s="23"/>
      <c r="AA181" s="23"/>
    </row>
    <row r="182" spans="1:27" s="2" customFormat="1" ht="38.25" customHeight="1">
      <c r="A182" s="249"/>
      <c r="B182" s="246"/>
      <c r="C182" s="9"/>
      <c r="D182" s="4"/>
      <c r="E182" s="4"/>
      <c r="F182" s="8"/>
      <c r="G182" s="8"/>
      <c r="H182" s="52" t="s">
        <v>16</v>
      </c>
      <c r="I182" s="17">
        <f>J182+K182+L182</f>
        <v>3543.1879099999996</v>
      </c>
      <c r="J182" s="17">
        <f>571.23267+152.213</f>
        <v>723.44566999999995</v>
      </c>
      <c r="K182" s="17">
        <f>982.20367+153+153+87.35</f>
        <v>1375.5536699999998</v>
      </c>
      <c r="L182" s="17">
        <f>1072.41757+371.771</f>
        <v>1444.18857</v>
      </c>
      <c r="O182" s="23"/>
      <c r="P182" s="23"/>
      <c r="Q182" s="23"/>
      <c r="R182" s="23"/>
      <c r="S182" s="23"/>
      <c r="T182" s="23"/>
      <c r="U182" s="251"/>
      <c r="V182" s="23"/>
      <c r="W182" s="23"/>
      <c r="X182" s="23"/>
      <c r="Y182" s="23"/>
      <c r="Z182" s="23"/>
      <c r="AA182" s="23"/>
    </row>
    <row r="183" spans="1:27" s="2" customFormat="1" ht="28.5" customHeight="1">
      <c r="A183" s="231" t="s">
        <v>300</v>
      </c>
      <c r="B183" s="244" t="s">
        <v>301</v>
      </c>
      <c r="C183" s="9"/>
      <c r="D183" s="79"/>
      <c r="E183" s="79"/>
      <c r="F183" s="233"/>
      <c r="G183" s="233"/>
      <c r="H183" s="52" t="s">
        <v>19</v>
      </c>
      <c r="I183" s="17">
        <f>K183</f>
        <v>77.603999999999999</v>
      </c>
      <c r="J183" s="17"/>
      <c r="K183" s="17">
        <f>K185</f>
        <v>77.603999999999999</v>
      </c>
      <c r="L183" s="17"/>
      <c r="O183" s="234"/>
      <c r="P183" s="234"/>
      <c r="Q183" s="234"/>
      <c r="R183" s="234"/>
      <c r="S183" s="234"/>
      <c r="T183" s="234"/>
      <c r="U183" s="255" t="s">
        <v>30</v>
      </c>
      <c r="V183" s="234"/>
      <c r="W183" s="234"/>
      <c r="X183" s="234"/>
      <c r="Y183" s="234"/>
      <c r="Z183" s="234"/>
      <c r="AA183" s="234"/>
    </row>
    <row r="184" spans="1:27" s="2" customFormat="1" ht="27.75" customHeight="1">
      <c r="A184" s="231"/>
      <c r="B184" s="245"/>
      <c r="C184" s="9"/>
      <c r="D184" s="79"/>
      <c r="E184" s="79"/>
      <c r="F184" s="233"/>
      <c r="G184" s="233"/>
      <c r="H184" s="52" t="s">
        <v>20</v>
      </c>
      <c r="I184" s="17"/>
      <c r="J184" s="17"/>
      <c r="K184" s="17"/>
      <c r="L184" s="17"/>
      <c r="O184" s="234"/>
      <c r="P184" s="234"/>
      <c r="Q184" s="234"/>
      <c r="R184" s="234"/>
      <c r="S184" s="234"/>
      <c r="T184" s="234"/>
      <c r="U184" s="256"/>
      <c r="V184" s="234"/>
      <c r="W184" s="234"/>
      <c r="X184" s="234"/>
      <c r="Y184" s="234"/>
      <c r="Z184" s="234"/>
      <c r="AA184" s="234"/>
    </row>
    <row r="185" spans="1:27" s="2" customFormat="1" ht="24" customHeight="1">
      <c r="A185" s="231"/>
      <c r="B185" s="246"/>
      <c r="C185" s="9"/>
      <c r="D185" s="79"/>
      <c r="E185" s="79"/>
      <c r="F185" s="233"/>
      <c r="G185" s="233"/>
      <c r="H185" s="52" t="s">
        <v>16</v>
      </c>
      <c r="I185" s="17">
        <f>K185</f>
        <v>77.603999999999999</v>
      </c>
      <c r="J185" s="17"/>
      <c r="K185" s="17">
        <v>77.603999999999999</v>
      </c>
      <c r="L185" s="17"/>
      <c r="O185" s="234"/>
      <c r="P185" s="234"/>
      <c r="Q185" s="234"/>
      <c r="R185" s="234"/>
      <c r="S185" s="234"/>
      <c r="T185" s="234"/>
      <c r="U185" s="257"/>
      <c r="V185" s="234"/>
      <c r="W185" s="234"/>
      <c r="X185" s="234"/>
      <c r="Y185" s="234"/>
      <c r="Z185" s="234"/>
      <c r="AA185" s="234"/>
    </row>
    <row r="186" spans="1:27" s="2" customFormat="1" ht="24" customHeight="1">
      <c r="A186" s="360" t="s">
        <v>315</v>
      </c>
      <c r="B186" s="244" t="s">
        <v>316</v>
      </c>
      <c r="C186" s="9"/>
      <c r="D186" s="79"/>
      <c r="E186" s="79"/>
      <c r="F186" s="242"/>
      <c r="G186" s="242"/>
      <c r="H186" s="52" t="s">
        <v>19</v>
      </c>
      <c r="I186" s="17">
        <f>L186</f>
        <v>87.35</v>
      </c>
      <c r="J186" s="17"/>
      <c r="K186" s="17"/>
      <c r="L186" s="17">
        <f>L188</f>
        <v>87.35</v>
      </c>
      <c r="O186" s="236"/>
      <c r="P186" s="236"/>
      <c r="Q186" s="236"/>
      <c r="R186" s="236"/>
      <c r="S186" s="236"/>
      <c r="T186" s="236"/>
      <c r="U186" s="255" t="s">
        <v>30</v>
      </c>
      <c r="V186" s="236"/>
      <c r="W186" s="236"/>
      <c r="X186" s="236"/>
      <c r="Y186" s="236"/>
      <c r="Z186" s="236"/>
      <c r="AA186" s="236"/>
    </row>
    <row r="187" spans="1:27" s="2" customFormat="1" ht="24" customHeight="1">
      <c r="A187" s="361"/>
      <c r="B187" s="245"/>
      <c r="C187" s="9"/>
      <c r="D187" s="79"/>
      <c r="E187" s="79"/>
      <c r="F187" s="242"/>
      <c r="G187" s="242"/>
      <c r="H187" s="52" t="s">
        <v>20</v>
      </c>
      <c r="I187" s="17"/>
      <c r="J187" s="17"/>
      <c r="K187" s="17"/>
      <c r="L187" s="17"/>
      <c r="O187" s="236"/>
      <c r="P187" s="236"/>
      <c r="Q187" s="236"/>
      <c r="R187" s="236"/>
      <c r="S187" s="236"/>
      <c r="T187" s="236"/>
      <c r="U187" s="256"/>
      <c r="V187" s="236"/>
      <c r="W187" s="236"/>
      <c r="X187" s="236"/>
      <c r="Y187" s="236"/>
      <c r="Z187" s="236"/>
      <c r="AA187" s="236"/>
    </row>
    <row r="188" spans="1:27" s="2" customFormat="1" ht="24" customHeight="1">
      <c r="A188" s="361"/>
      <c r="B188" s="246"/>
      <c r="C188" s="9"/>
      <c r="D188" s="79"/>
      <c r="E188" s="79"/>
      <c r="F188" s="242"/>
      <c r="G188" s="242"/>
      <c r="H188" s="52" t="s">
        <v>16</v>
      </c>
      <c r="I188" s="17">
        <f>L188</f>
        <v>87.35</v>
      </c>
      <c r="J188" s="17"/>
      <c r="K188" s="17"/>
      <c r="L188" s="17">
        <v>87.35</v>
      </c>
      <c r="O188" s="236"/>
      <c r="P188" s="236"/>
      <c r="Q188" s="236"/>
      <c r="R188" s="236"/>
      <c r="S188" s="236"/>
      <c r="T188" s="236"/>
      <c r="U188" s="257"/>
      <c r="V188" s="236"/>
      <c r="W188" s="236"/>
      <c r="X188" s="236"/>
      <c r="Y188" s="236"/>
      <c r="Z188" s="236"/>
      <c r="AA188" s="236"/>
    </row>
    <row r="189" spans="1:27" s="2" customFormat="1" ht="27.75" customHeight="1">
      <c r="A189" s="291" t="s">
        <v>61</v>
      </c>
      <c r="B189" s="252" t="s">
        <v>60</v>
      </c>
      <c r="C189" s="9"/>
      <c r="D189" s="72"/>
      <c r="E189" s="72"/>
      <c r="F189" s="8"/>
      <c r="G189" s="8"/>
      <c r="H189" s="27" t="s">
        <v>19</v>
      </c>
      <c r="I189" s="21">
        <f>I191</f>
        <v>9417.9519700000001</v>
      </c>
      <c r="J189" s="21">
        <f>J191</f>
        <v>2174.53199</v>
      </c>
      <c r="K189" s="21">
        <f>K191</f>
        <v>3568.6997999999999</v>
      </c>
      <c r="L189" s="21">
        <f>L191</f>
        <v>3674.7201799999998</v>
      </c>
      <c r="O189" s="1"/>
      <c r="P189" s="1"/>
      <c r="Q189" s="1"/>
      <c r="R189" s="1"/>
      <c r="S189" s="1"/>
      <c r="T189" s="1"/>
      <c r="U189" s="250"/>
      <c r="V189" s="1"/>
      <c r="W189" s="1"/>
      <c r="X189" s="1"/>
      <c r="Y189" s="1"/>
      <c r="Z189" s="1"/>
      <c r="AA189" s="1"/>
    </row>
    <row r="190" spans="1:27" s="2" customFormat="1" ht="21.75" customHeight="1">
      <c r="A190" s="292"/>
      <c r="B190" s="253"/>
      <c r="C190" s="9"/>
      <c r="D190" s="72"/>
      <c r="E190" s="72"/>
      <c r="F190" s="8"/>
      <c r="G190" s="8"/>
      <c r="H190" s="27" t="s">
        <v>20</v>
      </c>
      <c r="I190" s="21"/>
      <c r="J190" s="21"/>
      <c r="K190" s="21"/>
      <c r="L190" s="21"/>
      <c r="O190" s="23"/>
      <c r="P190" s="23"/>
      <c r="Q190" s="23"/>
      <c r="R190" s="23"/>
      <c r="S190" s="23"/>
      <c r="T190" s="23"/>
      <c r="U190" s="251"/>
      <c r="V190" s="23"/>
      <c r="W190" s="23"/>
      <c r="X190" s="23"/>
      <c r="Y190" s="23"/>
      <c r="Z190" s="23"/>
      <c r="AA190" s="23"/>
    </row>
    <row r="191" spans="1:27" s="2" customFormat="1" ht="36.75" customHeight="1">
      <c r="A191" s="293"/>
      <c r="B191" s="254"/>
      <c r="C191" s="9"/>
      <c r="D191" s="72"/>
      <c r="E191" s="72"/>
      <c r="F191" s="8"/>
      <c r="G191" s="8"/>
      <c r="H191" s="27" t="s">
        <v>16</v>
      </c>
      <c r="I191" s="21">
        <f>I194+I200+I203+I206+I209</f>
        <v>9417.9519700000001</v>
      </c>
      <c r="J191" s="21">
        <f>J194+J200+J203+J206</f>
        <v>2174.53199</v>
      </c>
      <c r="K191" s="21">
        <f>K194+K200+K203+K206</f>
        <v>3568.6997999999999</v>
      </c>
      <c r="L191" s="21">
        <f>L194+L200+L203+L206+L209</f>
        <v>3674.7201799999998</v>
      </c>
      <c r="O191" s="23"/>
      <c r="P191" s="23"/>
      <c r="Q191" s="23"/>
      <c r="R191" s="23"/>
      <c r="S191" s="23"/>
      <c r="T191" s="23"/>
      <c r="U191" s="251"/>
      <c r="V191" s="23"/>
      <c r="W191" s="23"/>
      <c r="X191" s="23"/>
      <c r="Y191" s="23"/>
      <c r="Z191" s="23"/>
      <c r="AA191" s="23"/>
    </row>
    <row r="192" spans="1:27" s="2" customFormat="1" ht="25.5" customHeight="1">
      <c r="A192" s="261" t="s">
        <v>63</v>
      </c>
      <c r="B192" s="244" t="s">
        <v>179</v>
      </c>
      <c r="C192" s="9"/>
      <c r="D192" s="72"/>
      <c r="E192" s="72"/>
      <c r="F192" s="8"/>
      <c r="G192" s="8"/>
      <c r="H192" s="52" t="s">
        <v>19</v>
      </c>
      <c r="I192" s="17">
        <f>J192+K192+L192</f>
        <v>1138.07033</v>
      </c>
      <c r="J192" s="17">
        <f>J194</f>
        <v>1138.07033</v>
      </c>
      <c r="K192" s="35"/>
      <c r="L192" s="17"/>
      <c r="O192" s="1"/>
      <c r="P192" s="1"/>
      <c r="Q192" s="1"/>
      <c r="R192" s="1"/>
      <c r="S192" s="1"/>
      <c r="T192" s="1"/>
      <c r="U192" s="250" t="s">
        <v>30</v>
      </c>
      <c r="V192" s="1"/>
      <c r="W192" s="1"/>
      <c r="X192" s="1"/>
      <c r="Y192" s="1"/>
      <c r="Z192" s="1"/>
      <c r="AA192" s="1"/>
    </row>
    <row r="193" spans="1:27" s="2" customFormat="1" ht="25.5" customHeight="1">
      <c r="A193" s="262"/>
      <c r="B193" s="245"/>
      <c r="C193" s="9"/>
      <c r="D193" s="72"/>
      <c r="E193" s="72"/>
      <c r="F193" s="8"/>
      <c r="G193" s="8"/>
      <c r="H193" s="52" t="s">
        <v>20</v>
      </c>
      <c r="I193" s="17"/>
      <c r="J193" s="17"/>
      <c r="K193" s="35"/>
      <c r="L193" s="17"/>
      <c r="O193" s="23"/>
      <c r="P193" s="23"/>
      <c r="Q193" s="23"/>
      <c r="R193" s="23"/>
      <c r="S193" s="23"/>
      <c r="T193" s="23"/>
      <c r="U193" s="251"/>
      <c r="V193" s="23"/>
      <c r="W193" s="23"/>
      <c r="X193" s="23"/>
      <c r="Y193" s="23"/>
      <c r="Z193" s="23"/>
      <c r="AA193" s="23"/>
    </row>
    <row r="194" spans="1:27" s="2" customFormat="1" ht="32.25" customHeight="1">
      <c r="A194" s="263"/>
      <c r="B194" s="246"/>
      <c r="C194" s="9"/>
      <c r="D194" s="72"/>
      <c r="E194" s="72"/>
      <c r="F194" s="8"/>
      <c r="G194" s="8"/>
      <c r="H194" s="52" t="s">
        <v>16</v>
      </c>
      <c r="I194" s="17">
        <f>J194+K194+L194</f>
        <v>1138.07033</v>
      </c>
      <c r="J194" s="17">
        <v>1138.07033</v>
      </c>
      <c r="K194" s="35"/>
      <c r="L194" s="17"/>
      <c r="O194" s="23"/>
      <c r="P194" s="23"/>
      <c r="Q194" s="23"/>
      <c r="R194" s="23"/>
      <c r="S194" s="23"/>
      <c r="T194" s="23"/>
      <c r="U194" s="251"/>
      <c r="V194" s="23"/>
      <c r="W194" s="23"/>
      <c r="X194" s="23"/>
      <c r="Y194" s="23"/>
      <c r="Z194" s="23"/>
      <c r="AA194" s="23"/>
    </row>
    <row r="195" spans="1:27" s="2" customFormat="1" ht="24.75" hidden="1" customHeight="1">
      <c r="A195" s="261" t="s">
        <v>64</v>
      </c>
      <c r="B195" s="244" t="s">
        <v>178</v>
      </c>
      <c r="C195" s="9"/>
      <c r="D195" s="79"/>
      <c r="E195" s="79"/>
      <c r="F195" s="142"/>
      <c r="G195" s="142"/>
      <c r="H195" s="52" t="s">
        <v>19</v>
      </c>
      <c r="I195" s="17">
        <f>J195</f>
        <v>0</v>
      </c>
      <c r="J195" s="17">
        <f>J197</f>
        <v>0</v>
      </c>
      <c r="K195" s="35"/>
      <c r="L195" s="17"/>
      <c r="O195" s="140"/>
      <c r="P195" s="140"/>
      <c r="Q195" s="140"/>
      <c r="R195" s="140"/>
      <c r="S195" s="140"/>
      <c r="T195" s="140"/>
      <c r="U195" s="136"/>
      <c r="V195" s="140"/>
      <c r="W195" s="140"/>
      <c r="X195" s="140"/>
      <c r="Y195" s="140"/>
      <c r="Z195" s="140"/>
      <c r="AA195" s="140"/>
    </row>
    <row r="196" spans="1:27" s="2" customFormat="1" ht="28.5" hidden="1" customHeight="1">
      <c r="A196" s="262"/>
      <c r="B196" s="245"/>
      <c r="C196" s="9"/>
      <c r="D196" s="79"/>
      <c r="E196" s="79"/>
      <c r="F196" s="142"/>
      <c r="G196" s="142"/>
      <c r="H196" s="52" t="s">
        <v>20</v>
      </c>
      <c r="I196" s="17"/>
      <c r="J196" s="17"/>
      <c r="K196" s="35"/>
      <c r="L196" s="17"/>
      <c r="O196" s="140"/>
      <c r="P196" s="140"/>
      <c r="Q196" s="140"/>
      <c r="R196" s="140"/>
      <c r="S196" s="140"/>
      <c r="T196" s="140"/>
      <c r="U196" s="136"/>
      <c r="V196" s="140"/>
      <c r="W196" s="140"/>
      <c r="X196" s="140"/>
      <c r="Y196" s="140"/>
      <c r="Z196" s="140"/>
      <c r="AA196" s="140"/>
    </row>
    <row r="197" spans="1:27" s="2" customFormat="1" ht="28.5" hidden="1" customHeight="1">
      <c r="A197" s="263"/>
      <c r="B197" s="246"/>
      <c r="C197" s="9"/>
      <c r="D197" s="79"/>
      <c r="E197" s="79"/>
      <c r="F197" s="142"/>
      <c r="G197" s="142"/>
      <c r="H197" s="52" t="s">
        <v>16</v>
      </c>
      <c r="I197" s="17">
        <f>J197</f>
        <v>0</v>
      </c>
      <c r="J197" s="17"/>
      <c r="K197" s="35"/>
      <c r="L197" s="17"/>
      <c r="O197" s="140"/>
      <c r="P197" s="140"/>
      <c r="Q197" s="140"/>
      <c r="R197" s="140"/>
      <c r="S197" s="140"/>
      <c r="T197" s="140"/>
      <c r="U197" s="136"/>
      <c r="V197" s="140"/>
      <c r="W197" s="140"/>
      <c r="X197" s="140"/>
      <c r="Y197" s="140"/>
      <c r="Z197" s="140"/>
      <c r="AA197" s="140"/>
    </row>
    <row r="198" spans="1:27" s="2" customFormat="1" ht="28.5" customHeight="1">
      <c r="A198" s="210"/>
      <c r="B198" s="381" t="s">
        <v>253</v>
      </c>
      <c r="C198" s="9"/>
      <c r="D198" s="79"/>
      <c r="E198" s="79"/>
      <c r="F198" s="211"/>
      <c r="G198" s="211"/>
      <c r="H198" s="52" t="s">
        <v>19</v>
      </c>
      <c r="I198" s="17">
        <f>J198+K198+L198</f>
        <v>2300</v>
      </c>
      <c r="J198" s="17"/>
      <c r="K198" s="35">
        <f>K200</f>
        <v>1140</v>
      </c>
      <c r="L198" s="17">
        <f>L200</f>
        <v>1160</v>
      </c>
      <c r="O198" s="212"/>
      <c r="P198" s="212"/>
      <c r="Q198" s="212"/>
      <c r="R198" s="212"/>
      <c r="S198" s="212"/>
      <c r="T198" s="212"/>
      <c r="U198" s="282" t="s">
        <v>30</v>
      </c>
      <c r="V198" s="212"/>
      <c r="W198" s="212"/>
      <c r="X198" s="212"/>
      <c r="Y198" s="212"/>
      <c r="Z198" s="212"/>
      <c r="AA198" s="212"/>
    </row>
    <row r="199" spans="1:27" s="2" customFormat="1" ht="28.5" customHeight="1">
      <c r="A199" s="210" t="s">
        <v>64</v>
      </c>
      <c r="B199" s="355"/>
      <c r="C199" s="9"/>
      <c r="D199" s="79"/>
      <c r="E199" s="79"/>
      <c r="F199" s="211"/>
      <c r="G199" s="211"/>
      <c r="H199" s="52" t="s">
        <v>20</v>
      </c>
      <c r="I199" s="17"/>
      <c r="J199" s="17"/>
      <c r="K199" s="35"/>
      <c r="L199" s="17"/>
      <c r="O199" s="212"/>
      <c r="P199" s="212"/>
      <c r="Q199" s="212"/>
      <c r="R199" s="212"/>
      <c r="S199" s="212"/>
      <c r="T199" s="212"/>
      <c r="U199" s="283"/>
      <c r="V199" s="212"/>
      <c r="W199" s="212"/>
      <c r="X199" s="212"/>
      <c r="Y199" s="212"/>
      <c r="Z199" s="212"/>
      <c r="AA199" s="212"/>
    </row>
    <row r="200" spans="1:27" s="2" customFormat="1" ht="45" customHeight="1">
      <c r="A200" s="210"/>
      <c r="B200" s="356"/>
      <c r="C200" s="9"/>
      <c r="D200" s="79"/>
      <c r="E200" s="79"/>
      <c r="F200" s="211"/>
      <c r="G200" s="211"/>
      <c r="H200" s="52" t="s">
        <v>16</v>
      </c>
      <c r="I200" s="17">
        <f>J200+K200+L200</f>
        <v>2300</v>
      </c>
      <c r="J200" s="17"/>
      <c r="K200" s="35">
        <v>1140</v>
      </c>
      <c r="L200" s="17">
        <f>1100+60</f>
        <v>1160</v>
      </c>
      <c r="O200" s="212"/>
      <c r="P200" s="212"/>
      <c r="Q200" s="212"/>
      <c r="R200" s="212"/>
      <c r="S200" s="212"/>
      <c r="T200" s="212"/>
      <c r="U200" s="284"/>
      <c r="V200" s="212"/>
      <c r="W200" s="212"/>
      <c r="X200" s="212"/>
      <c r="Y200" s="212"/>
      <c r="Z200" s="212"/>
      <c r="AA200" s="212"/>
    </row>
    <row r="201" spans="1:27" s="2" customFormat="1" ht="28.5" customHeight="1">
      <c r="A201" s="261" t="s">
        <v>225</v>
      </c>
      <c r="B201" s="244" t="s">
        <v>226</v>
      </c>
      <c r="C201" s="9"/>
      <c r="D201" s="79"/>
      <c r="E201" s="79"/>
      <c r="F201" s="185"/>
      <c r="G201" s="185"/>
      <c r="H201" s="52" t="s">
        <v>19</v>
      </c>
      <c r="I201" s="17">
        <f>K201+L201</f>
        <v>1802.8407999999999</v>
      </c>
      <c r="J201" s="17"/>
      <c r="K201" s="35">
        <f>K203</f>
        <v>882.34079999999994</v>
      </c>
      <c r="L201" s="17">
        <f>L203</f>
        <v>920.5</v>
      </c>
      <c r="O201" s="183"/>
      <c r="P201" s="183"/>
      <c r="Q201" s="183"/>
      <c r="R201" s="183"/>
      <c r="S201" s="183"/>
      <c r="T201" s="183"/>
      <c r="U201" s="255" t="s">
        <v>30</v>
      </c>
      <c r="V201" s="183"/>
      <c r="W201" s="183"/>
      <c r="X201" s="183"/>
      <c r="Y201" s="183"/>
      <c r="Z201" s="183"/>
      <c r="AA201" s="183"/>
    </row>
    <row r="202" spans="1:27" s="2" customFormat="1" ht="28.5" customHeight="1">
      <c r="A202" s="262"/>
      <c r="B202" s="245"/>
      <c r="C202" s="9"/>
      <c r="D202" s="79"/>
      <c r="E202" s="79"/>
      <c r="F202" s="185"/>
      <c r="G202" s="185"/>
      <c r="H202" s="52" t="s">
        <v>20</v>
      </c>
      <c r="I202" s="17"/>
      <c r="J202" s="17"/>
      <c r="K202" s="35"/>
      <c r="L202" s="17"/>
      <c r="O202" s="183"/>
      <c r="P202" s="183"/>
      <c r="Q202" s="183"/>
      <c r="R202" s="183"/>
      <c r="S202" s="183"/>
      <c r="T202" s="183"/>
      <c r="U202" s="256"/>
      <c r="V202" s="183"/>
      <c r="W202" s="183"/>
      <c r="X202" s="183"/>
      <c r="Y202" s="183"/>
      <c r="Z202" s="183"/>
      <c r="AA202" s="183"/>
    </row>
    <row r="203" spans="1:27" s="2" customFormat="1" ht="28.5" customHeight="1">
      <c r="A203" s="263"/>
      <c r="B203" s="246"/>
      <c r="C203" s="9"/>
      <c r="D203" s="79"/>
      <c r="E203" s="79"/>
      <c r="F203" s="185"/>
      <c r="G203" s="185"/>
      <c r="H203" s="52" t="s">
        <v>16</v>
      </c>
      <c r="I203" s="17">
        <f>K203+L203</f>
        <v>1802.8407999999999</v>
      </c>
      <c r="J203" s="17"/>
      <c r="K203" s="35">
        <v>882.34079999999994</v>
      </c>
      <c r="L203" s="17">
        <v>920.5</v>
      </c>
      <c r="O203" s="183"/>
      <c r="P203" s="183"/>
      <c r="Q203" s="183"/>
      <c r="R203" s="183"/>
      <c r="S203" s="183"/>
      <c r="T203" s="183"/>
      <c r="U203" s="257"/>
      <c r="V203" s="183"/>
      <c r="W203" s="183"/>
      <c r="X203" s="183"/>
      <c r="Y203" s="183"/>
      <c r="Z203" s="183"/>
      <c r="AA203" s="183"/>
    </row>
    <row r="204" spans="1:27" s="2" customFormat="1">
      <c r="A204" s="247" t="s">
        <v>241</v>
      </c>
      <c r="B204" s="244" t="s">
        <v>161</v>
      </c>
      <c r="C204" s="9"/>
      <c r="D204" s="72"/>
      <c r="E204" s="72"/>
      <c r="F204" s="8"/>
      <c r="G204" s="8"/>
      <c r="H204" s="52" t="s">
        <v>19</v>
      </c>
      <c r="I204" s="17">
        <f>J204+K204+L204</f>
        <v>4085.9408399999998</v>
      </c>
      <c r="J204" s="17">
        <f>J206</f>
        <v>1036.4616599999999</v>
      </c>
      <c r="K204" s="35">
        <f>K206</f>
        <v>1546.3589999999999</v>
      </c>
      <c r="L204" s="17">
        <f>L206</f>
        <v>1503.1201799999999</v>
      </c>
      <c r="O204" s="1"/>
      <c r="P204" s="1"/>
      <c r="Q204" s="1"/>
      <c r="R204" s="1"/>
      <c r="S204" s="1"/>
      <c r="T204" s="1"/>
      <c r="U204" s="250" t="s">
        <v>30</v>
      </c>
      <c r="V204" s="1"/>
      <c r="W204" s="1"/>
      <c r="X204" s="1"/>
      <c r="Y204" s="1"/>
      <c r="Z204" s="1"/>
      <c r="AA204" s="1"/>
    </row>
    <row r="205" spans="1:27" s="2" customFormat="1">
      <c r="A205" s="248"/>
      <c r="B205" s="245"/>
      <c r="C205" s="9"/>
      <c r="D205" s="72"/>
      <c r="E205" s="72"/>
      <c r="F205" s="8"/>
      <c r="G205" s="8"/>
      <c r="H205" s="52" t="s">
        <v>20</v>
      </c>
      <c r="I205" s="17"/>
      <c r="J205" s="17"/>
      <c r="K205" s="35"/>
      <c r="L205" s="17"/>
      <c r="O205" s="23"/>
      <c r="P205" s="23"/>
      <c r="Q205" s="23"/>
      <c r="R205" s="23"/>
      <c r="S205" s="23"/>
      <c r="T205" s="23"/>
      <c r="U205" s="251"/>
      <c r="V205" s="23"/>
      <c r="W205" s="23"/>
      <c r="X205" s="23"/>
      <c r="Y205" s="23"/>
      <c r="Z205" s="23"/>
      <c r="AA205" s="23"/>
    </row>
    <row r="206" spans="1:27" s="2" customFormat="1" ht="39.75" customHeight="1">
      <c r="A206" s="249"/>
      <c r="B206" s="246"/>
      <c r="C206" s="9"/>
      <c r="D206" s="72"/>
      <c r="E206" s="72"/>
      <c r="F206" s="8"/>
      <c r="G206" s="8"/>
      <c r="H206" s="52" t="s">
        <v>16</v>
      </c>
      <c r="I206" s="17">
        <f>J206+K206+L206</f>
        <v>4085.9408399999998</v>
      </c>
      <c r="J206" s="17">
        <f>848.11633+188.34533</f>
        <v>1036.4616599999999</v>
      </c>
      <c r="K206" s="35">
        <f>1077.259+189+189+91.1</f>
        <v>1546.3589999999999</v>
      </c>
      <c r="L206" s="17">
        <f>1116.17835+386.94183</f>
        <v>1503.1201799999999</v>
      </c>
      <c r="O206" s="23"/>
      <c r="P206" s="23"/>
      <c r="Q206" s="23"/>
      <c r="R206" s="23"/>
      <c r="S206" s="23"/>
      <c r="T206" s="23"/>
      <c r="U206" s="251"/>
      <c r="V206" s="23"/>
      <c r="W206" s="23"/>
      <c r="X206" s="23"/>
      <c r="Y206" s="23"/>
      <c r="Z206" s="23"/>
      <c r="AA206" s="23"/>
    </row>
    <row r="207" spans="1:27" s="2" customFormat="1" ht="25.5" customHeight="1">
      <c r="A207" s="247" t="s">
        <v>317</v>
      </c>
      <c r="B207" s="244" t="s">
        <v>318</v>
      </c>
      <c r="C207" s="9"/>
      <c r="D207" s="79"/>
      <c r="E207" s="79"/>
      <c r="F207" s="242"/>
      <c r="G207" s="242"/>
      <c r="H207" s="52" t="s">
        <v>19</v>
      </c>
      <c r="I207" s="17">
        <f>L207</f>
        <v>91.1</v>
      </c>
      <c r="J207" s="17"/>
      <c r="K207" s="35"/>
      <c r="L207" s="17">
        <f>L209</f>
        <v>91.1</v>
      </c>
      <c r="O207" s="236"/>
      <c r="P207" s="236"/>
      <c r="Q207" s="236"/>
      <c r="R207" s="236"/>
      <c r="S207" s="236"/>
      <c r="T207" s="236"/>
      <c r="U207" s="250" t="s">
        <v>30</v>
      </c>
      <c r="V207" s="236"/>
      <c r="W207" s="236"/>
      <c r="X207" s="236"/>
      <c r="Y207" s="236"/>
      <c r="Z207" s="236"/>
      <c r="AA207" s="236"/>
    </row>
    <row r="208" spans="1:27" s="2" customFormat="1" ht="24" customHeight="1">
      <c r="A208" s="248"/>
      <c r="B208" s="245"/>
      <c r="C208" s="9"/>
      <c r="D208" s="79"/>
      <c r="E208" s="79"/>
      <c r="F208" s="242"/>
      <c r="G208" s="242"/>
      <c r="H208" s="52" t="s">
        <v>20</v>
      </c>
      <c r="I208" s="17"/>
      <c r="J208" s="17"/>
      <c r="K208" s="35"/>
      <c r="L208" s="17"/>
      <c r="O208" s="236"/>
      <c r="P208" s="236"/>
      <c r="Q208" s="236"/>
      <c r="R208" s="236"/>
      <c r="S208" s="236"/>
      <c r="T208" s="236"/>
      <c r="U208" s="251"/>
      <c r="V208" s="236"/>
      <c r="W208" s="236"/>
      <c r="X208" s="236"/>
      <c r="Y208" s="236"/>
      <c r="Z208" s="236"/>
      <c r="AA208" s="236"/>
    </row>
    <row r="209" spans="1:27" s="2" customFormat="1" ht="27" customHeight="1">
      <c r="A209" s="249"/>
      <c r="B209" s="246"/>
      <c r="C209" s="9"/>
      <c r="D209" s="79"/>
      <c r="E209" s="79"/>
      <c r="F209" s="242"/>
      <c r="G209" s="242"/>
      <c r="H209" s="52" t="s">
        <v>16</v>
      </c>
      <c r="I209" s="17">
        <f>L209</f>
        <v>91.1</v>
      </c>
      <c r="J209" s="17"/>
      <c r="K209" s="35"/>
      <c r="L209" s="17">
        <v>91.1</v>
      </c>
      <c r="O209" s="236"/>
      <c r="P209" s="236"/>
      <c r="Q209" s="236"/>
      <c r="R209" s="236"/>
      <c r="S209" s="236"/>
      <c r="T209" s="236"/>
      <c r="U209" s="251"/>
      <c r="V209" s="236"/>
      <c r="W209" s="236"/>
      <c r="X209" s="236"/>
      <c r="Y209" s="236"/>
      <c r="Z209" s="236"/>
      <c r="AA209" s="236"/>
    </row>
    <row r="210" spans="1:27" s="2" customFormat="1" ht="21" customHeight="1">
      <c r="A210" s="291" t="s">
        <v>62</v>
      </c>
      <c r="B210" s="252" t="s">
        <v>67</v>
      </c>
      <c r="C210" s="9"/>
      <c r="D210" s="75"/>
      <c r="E210" s="75"/>
      <c r="F210" s="8"/>
      <c r="G210" s="8"/>
      <c r="H210" s="27" t="s">
        <v>19</v>
      </c>
      <c r="I210" s="21">
        <f>I212</f>
        <v>6058.3826799999997</v>
      </c>
      <c r="J210" s="21">
        <f>J212</f>
        <v>1369.8957399999999</v>
      </c>
      <c r="K210" s="21">
        <f>K212</f>
        <v>2382.1896099999999</v>
      </c>
      <c r="L210" s="21">
        <f>L212</f>
        <v>2306.2973300000003</v>
      </c>
      <c r="O210" s="18"/>
      <c r="P210" s="18"/>
      <c r="Q210" s="18"/>
      <c r="R210" s="18"/>
      <c r="S210" s="18"/>
      <c r="T210" s="18"/>
      <c r="U210" s="250"/>
      <c r="V210" s="18"/>
      <c r="W210" s="18"/>
      <c r="X210" s="18"/>
      <c r="Y210" s="18"/>
      <c r="Z210" s="18"/>
      <c r="AA210" s="18"/>
    </row>
    <row r="211" spans="1:27" s="2" customFormat="1" ht="20.25" customHeight="1">
      <c r="A211" s="292"/>
      <c r="B211" s="253"/>
      <c r="C211" s="9"/>
      <c r="D211" s="75"/>
      <c r="E211" s="75"/>
      <c r="F211" s="8"/>
      <c r="G211" s="8"/>
      <c r="H211" s="27" t="s">
        <v>20</v>
      </c>
      <c r="I211" s="21"/>
      <c r="J211" s="21"/>
      <c r="K211" s="37"/>
      <c r="L211" s="21"/>
      <c r="O211" s="23"/>
      <c r="P211" s="23"/>
      <c r="Q211" s="23"/>
      <c r="R211" s="23"/>
      <c r="S211" s="23"/>
      <c r="T211" s="23"/>
      <c r="U211" s="251"/>
      <c r="V211" s="23"/>
      <c r="W211" s="23"/>
      <c r="X211" s="23"/>
      <c r="Y211" s="23"/>
      <c r="Z211" s="23"/>
      <c r="AA211" s="23"/>
    </row>
    <row r="212" spans="1:27" s="2" customFormat="1" ht="21.75" customHeight="1">
      <c r="A212" s="293"/>
      <c r="B212" s="254"/>
      <c r="C212" s="9"/>
      <c r="D212" s="75"/>
      <c r="E212" s="75"/>
      <c r="F212" s="8"/>
      <c r="G212" s="8"/>
      <c r="H212" s="27" t="s">
        <v>16</v>
      </c>
      <c r="I212" s="21">
        <f>I217+I223+I226+I229+I232</f>
        <v>6058.3826799999997</v>
      </c>
      <c r="J212" s="21">
        <f>J217+J223+J226+J229</f>
        <v>1369.8957399999999</v>
      </c>
      <c r="K212" s="21">
        <f>K217+K223+K226+K229</f>
        <v>2382.1896099999999</v>
      </c>
      <c r="L212" s="21">
        <f>L223+L226+L229+L217+L232</f>
        <v>2306.2973300000003</v>
      </c>
      <c r="O212" s="23"/>
      <c r="P212" s="23"/>
      <c r="Q212" s="23"/>
      <c r="R212" s="23"/>
      <c r="S212" s="23"/>
      <c r="T212" s="23"/>
      <c r="U212" s="251"/>
      <c r="V212" s="23"/>
      <c r="W212" s="23"/>
      <c r="X212" s="23"/>
      <c r="Y212" s="23"/>
      <c r="Z212" s="23"/>
      <c r="AA212" s="23"/>
    </row>
    <row r="213" spans="1:27" s="2" customFormat="1" ht="50.25" hidden="1" customHeight="1">
      <c r="A213" s="261" t="s">
        <v>65</v>
      </c>
      <c r="B213" s="244" t="s">
        <v>180</v>
      </c>
      <c r="C213" s="9"/>
      <c r="D213" s="75"/>
      <c r="E213" s="75"/>
      <c r="F213" s="8"/>
      <c r="G213" s="8"/>
      <c r="H213" s="52" t="s">
        <v>19</v>
      </c>
      <c r="I213" s="17"/>
      <c r="J213" s="17"/>
      <c r="K213" s="35"/>
      <c r="L213" s="17"/>
      <c r="O213" s="23"/>
      <c r="P213" s="23"/>
      <c r="Q213" s="23"/>
      <c r="R213" s="23"/>
      <c r="S213" s="23"/>
      <c r="T213" s="23"/>
      <c r="U213" s="33"/>
      <c r="V213" s="23"/>
      <c r="W213" s="23"/>
      <c r="X213" s="23"/>
      <c r="Y213" s="23"/>
      <c r="Z213" s="23"/>
      <c r="AA213" s="23"/>
    </row>
    <row r="214" spans="1:27" s="2" customFormat="1" ht="27.75" hidden="1" customHeight="1">
      <c r="A214" s="262"/>
      <c r="B214" s="245"/>
      <c r="C214" s="9"/>
      <c r="D214" s="75"/>
      <c r="E214" s="75"/>
      <c r="F214" s="8"/>
      <c r="G214" s="8"/>
      <c r="H214" s="52" t="s">
        <v>20</v>
      </c>
      <c r="I214" s="17"/>
      <c r="J214" s="17"/>
      <c r="K214" s="35"/>
      <c r="L214" s="17"/>
      <c r="O214" s="18"/>
      <c r="P214" s="18"/>
      <c r="Q214" s="18"/>
      <c r="R214" s="18"/>
      <c r="S214" s="18"/>
      <c r="T214" s="18"/>
      <c r="U214" s="285" t="s">
        <v>30</v>
      </c>
      <c r="V214" s="18"/>
      <c r="W214" s="18"/>
      <c r="X214" s="18"/>
      <c r="Y214" s="18"/>
      <c r="Z214" s="18"/>
      <c r="AA214" s="18"/>
    </row>
    <row r="215" spans="1:27" s="2" customFormat="1" ht="31.5" customHeight="1">
      <c r="A215" s="262"/>
      <c r="B215" s="245"/>
      <c r="C215" s="9"/>
      <c r="D215" s="75"/>
      <c r="E215" s="75"/>
      <c r="F215" s="8"/>
      <c r="G215" s="8"/>
      <c r="H215" s="52" t="s">
        <v>19</v>
      </c>
      <c r="I215" s="17">
        <f>J215+K215+L215</f>
        <v>686.64107999999999</v>
      </c>
      <c r="J215" s="17">
        <f>J217</f>
        <v>686.64107999999999</v>
      </c>
      <c r="K215" s="35"/>
      <c r="L215" s="17"/>
      <c r="O215" s="23"/>
      <c r="P215" s="23"/>
      <c r="Q215" s="23"/>
      <c r="R215" s="23"/>
      <c r="S215" s="23"/>
      <c r="T215" s="23"/>
      <c r="U215" s="286"/>
      <c r="V215" s="23"/>
      <c r="W215" s="23"/>
      <c r="X215" s="23"/>
      <c r="Y215" s="23"/>
      <c r="Z215" s="23"/>
      <c r="AA215" s="23"/>
    </row>
    <row r="216" spans="1:27" s="2" customFormat="1" ht="21" customHeight="1">
      <c r="A216" s="288"/>
      <c r="B216" s="355"/>
      <c r="C216" s="9"/>
      <c r="D216" s="75"/>
      <c r="E216" s="75"/>
      <c r="F216" s="8"/>
      <c r="G216" s="8"/>
      <c r="H216" s="52" t="s">
        <v>20</v>
      </c>
      <c r="I216" s="17"/>
      <c r="J216" s="17"/>
      <c r="K216" s="35"/>
      <c r="L216" s="17"/>
      <c r="O216" s="76"/>
      <c r="P216" s="76"/>
      <c r="Q216" s="76"/>
      <c r="R216" s="76"/>
      <c r="S216" s="76"/>
      <c r="T216" s="76"/>
      <c r="U216" s="286"/>
      <c r="V216" s="76"/>
      <c r="W216" s="76"/>
      <c r="X216" s="76"/>
      <c r="Y216" s="76"/>
      <c r="Z216" s="76"/>
      <c r="AA216" s="76"/>
    </row>
    <row r="217" spans="1:27" s="2" customFormat="1" ht="23.25" customHeight="1">
      <c r="A217" s="289"/>
      <c r="B217" s="356"/>
      <c r="C217" s="9"/>
      <c r="D217" s="75"/>
      <c r="E217" s="75"/>
      <c r="F217" s="8"/>
      <c r="G217" s="8"/>
      <c r="H217" s="52" t="s">
        <v>16</v>
      </c>
      <c r="I217" s="17">
        <f>J217+K217+L217</f>
        <v>686.64107999999999</v>
      </c>
      <c r="J217" s="17">
        <v>686.64107999999999</v>
      </c>
      <c r="K217" s="35"/>
      <c r="L217" s="17"/>
      <c r="O217" s="76"/>
      <c r="P217" s="76"/>
      <c r="Q217" s="76"/>
      <c r="R217" s="76"/>
      <c r="S217" s="76"/>
      <c r="T217" s="76"/>
      <c r="U217" s="287"/>
      <c r="V217" s="76"/>
      <c r="W217" s="76"/>
      <c r="X217" s="76"/>
      <c r="Y217" s="76"/>
      <c r="Z217" s="76"/>
      <c r="AA217" s="76"/>
    </row>
    <row r="218" spans="1:27" s="2" customFormat="1" ht="23.25" hidden="1" customHeight="1">
      <c r="A218" s="382" t="s">
        <v>66</v>
      </c>
      <c r="B218" s="258" t="s">
        <v>181</v>
      </c>
      <c r="C218" s="143"/>
      <c r="D218" s="12"/>
      <c r="E218" s="12"/>
      <c r="F218" s="15"/>
      <c r="G218" s="15"/>
      <c r="H218" s="52" t="s">
        <v>19</v>
      </c>
      <c r="I218" s="17">
        <f>J218</f>
        <v>0</v>
      </c>
      <c r="J218" s="17">
        <f>J220</f>
        <v>0</v>
      </c>
      <c r="K218" s="35"/>
      <c r="L218" s="17"/>
      <c r="O218" s="140"/>
      <c r="P218" s="140"/>
      <c r="Q218" s="140"/>
      <c r="R218" s="140"/>
      <c r="S218" s="140"/>
      <c r="T218" s="140"/>
      <c r="U218" s="141"/>
      <c r="V218" s="140"/>
      <c r="W218" s="140"/>
      <c r="X218" s="140"/>
      <c r="Y218" s="140"/>
      <c r="Z218" s="140"/>
      <c r="AA218" s="140"/>
    </row>
    <row r="219" spans="1:27" s="2" customFormat="1" ht="23.25" hidden="1" customHeight="1">
      <c r="A219" s="383"/>
      <c r="B219" s="259"/>
      <c r="C219" s="143"/>
      <c r="D219" s="12"/>
      <c r="E219" s="12"/>
      <c r="F219" s="15"/>
      <c r="G219" s="15"/>
      <c r="H219" s="52" t="s">
        <v>20</v>
      </c>
      <c r="I219" s="17"/>
      <c r="J219" s="17"/>
      <c r="K219" s="35"/>
      <c r="L219" s="17"/>
      <c r="O219" s="140"/>
      <c r="P219" s="140"/>
      <c r="Q219" s="140"/>
      <c r="R219" s="140"/>
      <c r="S219" s="140"/>
      <c r="T219" s="140"/>
      <c r="U219" s="141"/>
      <c r="V219" s="140"/>
      <c r="W219" s="140"/>
      <c r="X219" s="140"/>
      <c r="Y219" s="140"/>
      <c r="Z219" s="140"/>
      <c r="AA219" s="140"/>
    </row>
    <row r="220" spans="1:27" s="2" customFormat="1" ht="23.25" hidden="1" customHeight="1">
      <c r="A220" s="384"/>
      <c r="B220" s="260"/>
      <c r="C220" s="143"/>
      <c r="D220" s="12"/>
      <c r="E220" s="12"/>
      <c r="F220" s="15"/>
      <c r="G220" s="15"/>
      <c r="H220" s="52" t="s">
        <v>16</v>
      </c>
      <c r="I220" s="17">
        <f>J220</f>
        <v>0</v>
      </c>
      <c r="J220" s="17"/>
      <c r="K220" s="35"/>
      <c r="L220" s="17"/>
      <c r="O220" s="140"/>
      <c r="P220" s="140"/>
      <c r="Q220" s="140"/>
      <c r="R220" s="140"/>
      <c r="S220" s="140"/>
      <c r="T220" s="140"/>
      <c r="U220" s="141"/>
      <c r="V220" s="140"/>
      <c r="W220" s="140"/>
      <c r="X220" s="140"/>
      <c r="Y220" s="140"/>
      <c r="Z220" s="140"/>
      <c r="AA220" s="140"/>
    </row>
    <row r="221" spans="1:27" s="2" customFormat="1" ht="23.25" customHeight="1">
      <c r="A221" s="382" t="s">
        <v>66</v>
      </c>
      <c r="B221" s="258" t="s">
        <v>255</v>
      </c>
      <c r="C221" s="143"/>
      <c r="D221" s="12"/>
      <c r="E221" s="12"/>
      <c r="F221" s="15"/>
      <c r="G221" s="15"/>
      <c r="H221" s="52" t="s">
        <v>19</v>
      </c>
      <c r="I221" s="17">
        <f>J221+K221+L221</f>
        <v>1390</v>
      </c>
      <c r="J221" s="17"/>
      <c r="K221" s="35">
        <f>K223</f>
        <v>690</v>
      </c>
      <c r="L221" s="17">
        <f>L223</f>
        <v>700</v>
      </c>
      <c r="O221" s="212"/>
      <c r="P221" s="212"/>
      <c r="Q221" s="212"/>
      <c r="R221" s="212"/>
      <c r="S221" s="212"/>
      <c r="T221" s="212"/>
      <c r="U221" s="255" t="s">
        <v>30</v>
      </c>
      <c r="V221" s="212"/>
      <c r="W221" s="212"/>
      <c r="X221" s="212"/>
      <c r="Y221" s="212"/>
      <c r="Z221" s="212"/>
      <c r="AA221" s="212"/>
    </row>
    <row r="222" spans="1:27" s="2" customFormat="1" ht="23.25" customHeight="1">
      <c r="A222" s="383"/>
      <c r="B222" s="259"/>
      <c r="C222" s="143"/>
      <c r="D222" s="12"/>
      <c r="E222" s="12"/>
      <c r="F222" s="15"/>
      <c r="G222" s="15"/>
      <c r="H222" s="52" t="s">
        <v>20</v>
      </c>
      <c r="I222" s="17"/>
      <c r="J222" s="17"/>
      <c r="K222" s="35"/>
      <c r="L222" s="17"/>
      <c r="O222" s="212"/>
      <c r="P222" s="212"/>
      <c r="Q222" s="212"/>
      <c r="R222" s="212"/>
      <c r="S222" s="212"/>
      <c r="T222" s="212"/>
      <c r="U222" s="256"/>
      <c r="V222" s="212"/>
      <c r="W222" s="212"/>
      <c r="X222" s="212"/>
      <c r="Y222" s="212"/>
      <c r="Z222" s="212"/>
      <c r="AA222" s="212"/>
    </row>
    <row r="223" spans="1:27" s="2" customFormat="1" ht="48.75" customHeight="1">
      <c r="A223" s="384"/>
      <c r="B223" s="260"/>
      <c r="C223" s="143"/>
      <c r="D223" s="12"/>
      <c r="E223" s="12"/>
      <c r="F223" s="15"/>
      <c r="G223" s="15"/>
      <c r="H223" s="52" t="s">
        <v>16</v>
      </c>
      <c r="I223" s="17">
        <f>J223+K223+L223</f>
        <v>1390</v>
      </c>
      <c r="J223" s="17"/>
      <c r="K223" s="35">
        <v>690</v>
      </c>
      <c r="L223" s="17">
        <v>700</v>
      </c>
      <c r="O223" s="212"/>
      <c r="P223" s="212"/>
      <c r="Q223" s="212"/>
      <c r="R223" s="212"/>
      <c r="S223" s="212"/>
      <c r="T223" s="212"/>
      <c r="U223" s="257"/>
      <c r="V223" s="212"/>
      <c r="W223" s="212"/>
      <c r="X223" s="212"/>
      <c r="Y223" s="212"/>
      <c r="Z223" s="212"/>
      <c r="AA223" s="212"/>
    </row>
    <row r="224" spans="1:27" s="2" customFormat="1" ht="23.25" customHeight="1">
      <c r="A224" s="382" t="s">
        <v>236</v>
      </c>
      <c r="B224" s="258" t="s">
        <v>235</v>
      </c>
      <c r="C224" s="143"/>
      <c r="D224" s="12"/>
      <c r="E224" s="12"/>
      <c r="F224" s="15"/>
      <c r="G224" s="15"/>
      <c r="H224" s="52" t="s">
        <v>19</v>
      </c>
      <c r="I224" s="17">
        <f>K224+L224</f>
        <v>1125.14561</v>
      </c>
      <c r="J224" s="17"/>
      <c r="K224" s="35">
        <f>K226</f>
        <v>555.14561000000003</v>
      </c>
      <c r="L224" s="17">
        <f>L226</f>
        <v>570</v>
      </c>
      <c r="O224" s="190"/>
      <c r="P224" s="190"/>
      <c r="Q224" s="190"/>
      <c r="R224" s="190"/>
      <c r="S224" s="190"/>
      <c r="T224" s="190"/>
      <c r="U224" s="255" t="s">
        <v>30</v>
      </c>
      <c r="V224" s="190"/>
      <c r="W224" s="190"/>
      <c r="X224" s="190"/>
      <c r="Y224" s="190"/>
      <c r="Z224" s="190"/>
      <c r="AA224" s="190"/>
    </row>
    <row r="225" spans="1:27" s="2" customFormat="1" ht="23.25" customHeight="1">
      <c r="A225" s="383"/>
      <c r="B225" s="259"/>
      <c r="C225" s="143"/>
      <c r="D225" s="12"/>
      <c r="E225" s="12"/>
      <c r="F225" s="15"/>
      <c r="G225" s="15"/>
      <c r="H225" s="52" t="s">
        <v>20</v>
      </c>
      <c r="I225" s="17"/>
      <c r="J225" s="17"/>
      <c r="K225" s="35"/>
      <c r="L225" s="17"/>
      <c r="O225" s="190"/>
      <c r="P225" s="190"/>
      <c r="Q225" s="190"/>
      <c r="R225" s="190"/>
      <c r="S225" s="190"/>
      <c r="T225" s="190"/>
      <c r="U225" s="256"/>
      <c r="V225" s="190"/>
      <c r="W225" s="190"/>
      <c r="X225" s="190"/>
      <c r="Y225" s="190"/>
      <c r="Z225" s="190"/>
      <c r="AA225" s="190"/>
    </row>
    <row r="226" spans="1:27" s="2" customFormat="1" ht="23.25" customHeight="1">
      <c r="A226" s="384"/>
      <c r="B226" s="260"/>
      <c r="C226" s="143"/>
      <c r="D226" s="12"/>
      <c r="E226" s="12"/>
      <c r="F226" s="15"/>
      <c r="G226" s="15"/>
      <c r="H226" s="52" t="s">
        <v>16</v>
      </c>
      <c r="I226" s="17">
        <f>K226+L226</f>
        <v>1125.14561</v>
      </c>
      <c r="J226" s="17"/>
      <c r="K226" s="35">
        <v>555.14561000000003</v>
      </c>
      <c r="L226" s="17">
        <v>570</v>
      </c>
      <c r="O226" s="190"/>
      <c r="P226" s="190"/>
      <c r="Q226" s="190"/>
      <c r="R226" s="190"/>
      <c r="S226" s="190"/>
      <c r="T226" s="190"/>
      <c r="U226" s="257"/>
      <c r="V226" s="190"/>
      <c r="W226" s="190"/>
      <c r="X226" s="190"/>
      <c r="Y226" s="190"/>
      <c r="Z226" s="190"/>
      <c r="AA226" s="190"/>
    </row>
    <row r="227" spans="1:27" s="2" customFormat="1" ht="27" customHeight="1">
      <c r="A227" s="247" t="s">
        <v>242</v>
      </c>
      <c r="B227" s="244" t="s">
        <v>280</v>
      </c>
      <c r="C227" s="9"/>
      <c r="D227" s="75"/>
      <c r="E227" s="75"/>
      <c r="F227" s="8"/>
      <c r="G227" s="8"/>
      <c r="H227" s="52" t="s">
        <v>19</v>
      </c>
      <c r="I227" s="17">
        <f>J227+K227+L227</f>
        <v>2795.6359899999998</v>
      </c>
      <c r="J227" s="17">
        <f>J229</f>
        <v>683.25465999999994</v>
      </c>
      <c r="K227" s="35">
        <f>K229</f>
        <v>1137.0439999999999</v>
      </c>
      <c r="L227" s="17">
        <f>L229</f>
        <v>975.33733000000007</v>
      </c>
      <c r="O227" s="1"/>
      <c r="P227" s="1"/>
      <c r="Q227" s="1"/>
      <c r="R227" s="1"/>
      <c r="S227" s="1"/>
      <c r="T227" s="1"/>
      <c r="U227" s="250" t="s">
        <v>30</v>
      </c>
      <c r="V227" s="1"/>
      <c r="W227" s="1"/>
      <c r="X227" s="1"/>
      <c r="Y227" s="1"/>
      <c r="Z227" s="1"/>
      <c r="AA227" s="1"/>
    </row>
    <row r="228" spans="1:27" s="2" customFormat="1" ht="28.5" customHeight="1">
      <c r="A228" s="248"/>
      <c r="B228" s="245"/>
      <c r="C228" s="9"/>
      <c r="D228" s="75"/>
      <c r="E228" s="75"/>
      <c r="F228" s="8"/>
      <c r="G228" s="8"/>
      <c r="H228" s="52" t="s">
        <v>20</v>
      </c>
      <c r="I228" s="17"/>
      <c r="J228" s="17"/>
      <c r="K228" s="35"/>
      <c r="L228" s="17"/>
      <c r="O228" s="23"/>
      <c r="P228" s="23"/>
      <c r="Q228" s="23"/>
      <c r="R228" s="23"/>
      <c r="S228" s="23"/>
      <c r="T228" s="23"/>
      <c r="U228" s="251"/>
      <c r="V228" s="23"/>
      <c r="W228" s="23"/>
      <c r="X228" s="23"/>
      <c r="Y228" s="23"/>
      <c r="Z228" s="23"/>
      <c r="AA228" s="23"/>
    </row>
    <row r="229" spans="1:27" s="2" customFormat="1" ht="24" customHeight="1">
      <c r="A229" s="249"/>
      <c r="B229" s="246"/>
      <c r="C229" s="9"/>
      <c r="D229" s="75"/>
      <c r="E229" s="75"/>
      <c r="F229" s="8"/>
      <c r="G229" s="8"/>
      <c r="H229" s="52" t="s">
        <v>16</v>
      </c>
      <c r="I229" s="17">
        <f>J229+K229+L229</f>
        <v>2795.6359899999998</v>
      </c>
      <c r="J229" s="17">
        <f>546.32233+136.93233</f>
        <v>683.25465999999994</v>
      </c>
      <c r="K229" s="35">
        <f>802.084+137+137+60.96</f>
        <v>1137.0439999999999</v>
      </c>
      <c r="L229" s="17">
        <f>731.503+243.83433</f>
        <v>975.33733000000007</v>
      </c>
      <c r="O229" s="23"/>
      <c r="P229" s="23"/>
      <c r="Q229" s="23"/>
      <c r="R229" s="23"/>
      <c r="S229" s="23"/>
      <c r="T229" s="23"/>
      <c r="U229" s="251"/>
      <c r="V229" s="23"/>
      <c r="W229" s="23"/>
      <c r="X229" s="23"/>
      <c r="Y229" s="23"/>
      <c r="Z229" s="23"/>
      <c r="AA229" s="23"/>
    </row>
    <row r="230" spans="1:27" s="2" customFormat="1" ht="24" customHeight="1">
      <c r="A230" s="247" t="s">
        <v>319</v>
      </c>
      <c r="B230" s="244" t="s">
        <v>320</v>
      </c>
      <c r="C230" s="9"/>
      <c r="D230" s="79"/>
      <c r="E230" s="79"/>
      <c r="F230" s="242"/>
      <c r="G230" s="242"/>
      <c r="H230" s="52" t="s">
        <v>19</v>
      </c>
      <c r="I230" s="17">
        <f>L230</f>
        <v>60.96</v>
      </c>
      <c r="J230" s="17"/>
      <c r="K230" s="35"/>
      <c r="L230" s="17">
        <f>L232</f>
        <v>60.96</v>
      </c>
      <c r="O230" s="236"/>
      <c r="P230" s="236"/>
      <c r="Q230" s="236"/>
      <c r="R230" s="236"/>
      <c r="S230" s="236"/>
      <c r="T230" s="236"/>
      <c r="U230" s="250" t="s">
        <v>30</v>
      </c>
      <c r="V230" s="236"/>
      <c r="W230" s="236"/>
      <c r="X230" s="236"/>
      <c r="Y230" s="236"/>
      <c r="Z230" s="236"/>
      <c r="AA230" s="236"/>
    </row>
    <row r="231" spans="1:27" s="2" customFormat="1" ht="24" customHeight="1">
      <c r="A231" s="248"/>
      <c r="B231" s="245"/>
      <c r="C231" s="9"/>
      <c r="D231" s="79"/>
      <c r="E231" s="79"/>
      <c r="F231" s="242"/>
      <c r="G231" s="242"/>
      <c r="H231" s="52" t="s">
        <v>20</v>
      </c>
      <c r="I231" s="17"/>
      <c r="J231" s="17"/>
      <c r="K231" s="35"/>
      <c r="L231" s="17"/>
      <c r="O231" s="236"/>
      <c r="P231" s="236"/>
      <c r="Q231" s="236"/>
      <c r="R231" s="236"/>
      <c r="S231" s="236"/>
      <c r="T231" s="236"/>
      <c r="U231" s="251"/>
      <c r="V231" s="236"/>
      <c r="W231" s="236"/>
      <c r="X231" s="236"/>
      <c r="Y231" s="236"/>
      <c r="Z231" s="236"/>
      <c r="AA231" s="236"/>
    </row>
    <row r="232" spans="1:27" s="2" customFormat="1" ht="24" customHeight="1">
      <c r="A232" s="249"/>
      <c r="B232" s="246"/>
      <c r="C232" s="9"/>
      <c r="D232" s="79"/>
      <c r="E232" s="79"/>
      <c r="F232" s="242"/>
      <c r="G232" s="242"/>
      <c r="H232" s="52" t="s">
        <v>16</v>
      </c>
      <c r="I232" s="17">
        <f>L232</f>
        <v>60.96</v>
      </c>
      <c r="J232" s="17"/>
      <c r="K232" s="35"/>
      <c r="L232" s="17">
        <v>60.96</v>
      </c>
      <c r="O232" s="236"/>
      <c r="P232" s="236"/>
      <c r="Q232" s="236"/>
      <c r="R232" s="236"/>
      <c r="S232" s="236"/>
      <c r="T232" s="236"/>
      <c r="U232" s="251"/>
      <c r="V232" s="236"/>
      <c r="W232" s="236"/>
      <c r="X232" s="236"/>
      <c r="Y232" s="236"/>
      <c r="Z232" s="236"/>
      <c r="AA232" s="236"/>
    </row>
    <row r="233" spans="1:27" s="2" customFormat="1">
      <c r="A233" s="291" t="s">
        <v>68</v>
      </c>
      <c r="B233" s="252" t="s">
        <v>70</v>
      </c>
      <c r="C233" s="9"/>
      <c r="D233" s="75"/>
      <c r="E233" s="75"/>
      <c r="F233" s="8"/>
      <c r="G233" s="8"/>
      <c r="H233" s="27" t="s">
        <v>19</v>
      </c>
      <c r="I233" s="21">
        <f>I235</f>
        <v>4712.6356299999998</v>
      </c>
      <c r="J233" s="21">
        <f>J235</f>
        <v>1040.89733</v>
      </c>
      <c r="K233" s="37">
        <f>K235</f>
        <v>1358.7273300000002</v>
      </c>
      <c r="L233" s="21">
        <f>L235</f>
        <v>2313.0109700000003</v>
      </c>
      <c r="O233" s="1"/>
      <c r="P233" s="1"/>
      <c r="Q233" s="1"/>
      <c r="R233" s="1"/>
      <c r="S233" s="1"/>
      <c r="T233" s="1"/>
      <c r="U233" s="250"/>
      <c r="V233" s="1"/>
      <c r="W233" s="1"/>
      <c r="X233" s="1"/>
      <c r="Y233" s="1"/>
      <c r="Z233" s="1"/>
      <c r="AA233" s="1"/>
    </row>
    <row r="234" spans="1:27" s="2" customFormat="1">
      <c r="A234" s="292"/>
      <c r="B234" s="253"/>
      <c r="C234" s="9"/>
      <c r="D234" s="75"/>
      <c r="E234" s="75"/>
      <c r="F234" s="8"/>
      <c r="G234" s="8"/>
      <c r="H234" s="27" t="s">
        <v>20</v>
      </c>
      <c r="I234" s="21"/>
      <c r="J234" s="21"/>
      <c r="K234" s="37"/>
      <c r="L234" s="21"/>
      <c r="O234" s="23"/>
      <c r="P234" s="23"/>
      <c r="Q234" s="23"/>
      <c r="R234" s="23"/>
      <c r="S234" s="23"/>
      <c r="T234" s="23"/>
      <c r="U234" s="251"/>
      <c r="V234" s="23"/>
      <c r="W234" s="23"/>
      <c r="X234" s="23"/>
      <c r="Y234" s="23"/>
      <c r="Z234" s="23"/>
      <c r="AA234" s="23"/>
    </row>
    <row r="235" spans="1:27" s="2" customFormat="1">
      <c r="A235" s="293"/>
      <c r="B235" s="254"/>
      <c r="C235" s="9"/>
      <c r="D235" s="75"/>
      <c r="E235" s="75"/>
      <c r="F235" s="8"/>
      <c r="G235" s="8"/>
      <c r="H235" s="27" t="s">
        <v>16</v>
      </c>
      <c r="I235" s="21">
        <f>I238+I244+I250+I247+I253</f>
        <v>4712.6356299999998</v>
      </c>
      <c r="J235" s="21">
        <f>J238+J244+J250</f>
        <v>1040.89733</v>
      </c>
      <c r="K235" s="21">
        <f>K238+K244+K250</f>
        <v>1358.7273300000002</v>
      </c>
      <c r="L235" s="21">
        <f>L238+L244+L250+L247+L253</f>
        <v>2313.0109700000003</v>
      </c>
      <c r="O235" s="23"/>
      <c r="P235" s="23"/>
      <c r="Q235" s="23"/>
      <c r="R235" s="23"/>
      <c r="S235" s="23"/>
      <c r="T235" s="23"/>
      <c r="U235" s="251"/>
      <c r="V235" s="23"/>
      <c r="W235" s="23"/>
      <c r="X235" s="23"/>
      <c r="Y235" s="23"/>
      <c r="Z235" s="23"/>
      <c r="AA235" s="23"/>
    </row>
    <row r="236" spans="1:27" s="2" customFormat="1" ht="24.75" customHeight="1">
      <c r="A236" s="261" t="s">
        <v>69</v>
      </c>
      <c r="B236" s="244" t="s">
        <v>279</v>
      </c>
      <c r="C236" s="9"/>
      <c r="D236" s="75"/>
      <c r="E236" s="75"/>
      <c r="F236" s="8"/>
      <c r="G236" s="8"/>
      <c r="H236" s="52" t="s">
        <v>19</v>
      </c>
      <c r="I236" s="81">
        <f>J236+K236+L236</f>
        <v>610.99800000000005</v>
      </c>
      <c r="J236" s="81">
        <f>J238</f>
        <v>610.99800000000005</v>
      </c>
      <c r="K236" s="80"/>
      <c r="L236" s="43"/>
      <c r="O236" s="42"/>
      <c r="P236" s="42"/>
      <c r="Q236" s="42"/>
      <c r="R236" s="42"/>
      <c r="S236" s="42"/>
      <c r="T236" s="42"/>
      <c r="U236" s="282" t="s">
        <v>30</v>
      </c>
      <c r="V236" s="42"/>
      <c r="W236" s="42"/>
      <c r="X236" s="42"/>
      <c r="Y236" s="42"/>
      <c r="Z236" s="42"/>
      <c r="AA236" s="42"/>
    </row>
    <row r="237" spans="1:27" s="2" customFormat="1" ht="21.75" customHeight="1">
      <c r="A237" s="262"/>
      <c r="B237" s="245"/>
      <c r="C237" s="9"/>
      <c r="D237" s="75"/>
      <c r="E237" s="75"/>
      <c r="F237" s="8"/>
      <c r="G237" s="8"/>
      <c r="H237" s="52" t="s">
        <v>20</v>
      </c>
      <c r="I237" s="44"/>
      <c r="J237" s="44"/>
      <c r="K237" s="36"/>
      <c r="L237" s="43"/>
      <c r="O237" s="42"/>
      <c r="P237" s="42"/>
      <c r="Q237" s="42"/>
      <c r="R237" s="42"/>
      <c r="S237" s="42"/>
      <c r="T237" s="42"/>
      <c r="U237" s="283"/>
      <c r="V237" s="42"/>
      <c r="W237" s="42"/>
      <c r="X237" s="42"/>
      <c r="Y237" s="42"/>
      <c r="Z237" s="42"/>
      <c r="AA237" s="42"/>
    </row>
    <row r="238" spans="1:27" s="2" customFormat="1">
      <c r="A238" s="139"/>
      <c r="B238" s="137"/>
      <c r="C238" s="9"/>
      <c r="D238" s="47"/>
      <c r="E238" s="47"/>
      <c r="F238" s="8"/>
      <c r="G238" s="8"/>
      <c r="H238" s="52" t="s">
        <v>16</v>
      </c>
      <c r="I238" s="151">
        <f>J238+K238+L238</f>
        <v>610.99800000000005</v>
      </c>
      <c r="J238" s="35">
        <v>610.99800000000005</v>
      </c>
      <c r="K238" s="35"/>
      <c r="L238" s="43"/>
      <c r="O238" s="45"/>
      <c r="P238" s="45"/>
      <c r="Q238" s="45"/>
      <c r="R238" s="45"/>
      <c r="S238" s="45"/>
      <c r="T238" s="45"/>
      <c r="U238" s="283"/>
      <c r="V238" s="42"/>
      <c r="W238" s="42"/>
      <c r="X238" s="42"/>
      <c r="Y238" s="42"/>
      <c r="Z238" s="42"/>
      <c r="AA238" s="42"/>
    </row>
    <row r="239" spans="1:27" s="2" customFormat="1" ht="0.75" customHeight="1">
      <c r="A239" s="138" t="s">
        <v>182</v>
      </c>
      <c r="B239" s="244" t="s">
        <v>183</v>
      </c>
      <c r="C239" s="9"/>
      <c r="D239" s="79"/>
      <c r="E239" s="79"/>
      <c r="F239" s="142"/>
      <c r="G239" s="142"/>
      <c r="H239" s="52" t="s">
        <v>19</v>
      </c>
      <c r="I239" s="144"/>
      <c r="J239" s="144"/>
      <c r="K239" s="36"/>
      <c r="L239" s="43"/>
      <c r="O239" s="140"/>
      <c r="P239" s="140"/>
      <c r="Q239" s="140"/>
      <c r="R239" s="140"/>
      <c r="S239" s="140"/>
      <c r="T239" s="140"/>
      <c r="U239" s="283"/>
      <c r="V239" s="140"/>
      <c r="W239" s="140"/>
      <c r="X239" s="140"/>
      <c r="Y239" s="140"/>
      <c r="Z239" s="140"/>
      <c r="AA239" s="140"/>
    </row>
    <row r="240" spans="1:27" s="2" customFormat="1" hidden="1">
      <c r="A240" s="138"/>
      <c r="B240" s="245"/>
      <c r="C240" s="9"/>
      <c r="D240" s="79"/>
      <c r="E240" s="79"/>
      <c r="F240" s="142"/>
      <c r="G240" s="142"/>
      <c r="H240" s="52" t="s">
        <v>20</v>
      </c>
      <c r="I240" s="144"/>
      <c r="J240" s="144"/>
      <c r="K240" s="36"/>
      <c r="L240" s="43"/>
      <c r="O240" s="140"/>
      <c r="P240" s="140"/>
      <c r="Q240" s="140"/>
      <c r="R240" s="140"/>
      <c r="S240" s="140"/>
      <c r="T240" s="140"/>
      <c r="U240" s="283"/>
      <c r="V240" s="140"/>
      <c r="W240" s="140"/>
      <c r="X240" s="140"/>
      <c r="Y240" s="140"/>
      <c r="Z240" s="140"/>
      <c r="AA240" s="140"/>
    </row>
    <row r="241" spans="1:27" s="2" customFormat="1" ht="36.75" hidden="1" customHeight="1">
      <c r="A241" s="138"/>
      <c r="B241" s="246"/>
      <c r="C241" s="9"/>
      <c r="D241" s="79"/>
      <c r="E241" s="79"/>
      <c r="F241" s="142"/>
      <c r="G241" s="142"/>
      <c r="H241" s="52" t="s">
        <v>16</v>
      </c>
      <c r="I241" s="144"/>
      <c r="J241" s="144"/>
      <c r="K241" s="36"/>
      <c r="L241" s="43"/>
      <c r="O241" s="140"/>
      <c r="P241" s="140"/>
      <c r="Q241" s="140"/>
      <c r="R241" s="140"/>
      <c r="S241" s="140"/>
      <c r="T241" s="140"/>
      <c r="U241" s="283"/>
      <c r="V241" s="140"/>
      <c r="W241" s="140"/>
      <c r="X241" s="140"/>
      <c r="Y241" s="140"/>
      <c r="Z241" s="140"/>
      <c r="AA241" s="140"/>
    </row>
    <row r="242" spans="1:27" s="2" customFormat="1" ht="36.75" customHeight="1">
      <c r="A242" s="382" t="s">
        <v>187</v>
      </c>
      <c r="B242" s="258" t="s">
        <v>256</v>
      </c>
      <c r="C242" s="143"/>
      <c r="D242" s="12"/>
      <c r="E242" s="12"/>
      <c r="F242" s="15"/>
      <c r="G242" s="15"/>
      <c r="H242" s="52" t="s">
        <v>19</v>
      </c>
      <c r="I242" s="17">
        <f>J242+K242+L242</f>
        <v>1232</v>
      </c>
      <c r="J242" s="17"/>
      <c r="K242" s="35">
        <f>K244</f>
        <v>612</v>
      </c>
      <c r="L242" s="17">
        <f>L244</f>
        <v>620</v>
      </c>
      <c r="O242" s="212"/>
      <c r="P242" s="212"/>
      <c r="Q242" s="212"/>
      <c r="R242" s="212"/>
      <c r="S242" s="212"/>
      <c r="T242" s="212"/>
      <c r="U242" s="283"/>
      <c r="V242" s="212"/>
      <c r="W242" s="212"/>
      <c r="X242" s="212"/>
      <c r="Y242" s="212"/>
      <c r="Z242" s="212"/>
      <c r="AA242" s="212"/>
    </row>
    <row r="243" spans="1:27" s="2" customFormat="1" ht="36.75" customHeight="1">
      <c r="A243" s="383"/>
      <c r="B243" s="259"/>
      <c r="C243" s="143"/>
      <c r="D243" s="12"/>
      <c r="E243" s="12"/>
      <c r="F243" s="15"/>
      <c r="G243" s="15"/>
      <c r="H243" s="52" t="s">
        <v>20</v>
      </c>
      <c r="I243" s="17"/>
      <c r="J243" s="17"/>
      <c r="K243" s="35"/>
      <c r="L243" s="17"/>
      <c r="O243" s="212"/>
      <c r="P243" s="212"/>
      <c r="Q243" s="212"/>
      <c r="R243" s="212"/>
      <c r="S243" s="212"/>
      <c r="T243" s="212"/>
      <c r="U243" s="283"/>
      <c r="V243" s="212"/>
      <c r="W243" s="212"/>
      <c r="X243" s="212"/>
      <c r="Y243" s="212"/>
      <c r="Z243" s="212"/>
      <c r="AA243" s="212"/>
    </row>
    <row r="244" spans="1:27" s="2" customFormat="1" ht="36.75" customHeight="1">
      <c r="A244" s="384"/>
      <c r="B244" s="260"/>
      <c r="C244" s="143"/>
      <c r="D244" s="12"/>
      <c r="E244" s="12"/>
      <c r="F244" s="15"/>
      <c r="G244" s="15"/>
      <c r="H244" s="52" t="s">
        <v>16</v>
      </c>
      <c r="I244" s="17">
        <f>J244+K244+L244</f>
        <v>1232</v>
      </c>
      <c r="J244" s="17"/>
      <c r="K244" s="35">
        <v>612</v>
      </c>
      <c r="L244" s="17">
        <v>620</v>
      </c>
      <c r="O244" s="212"/>
      <c r="P244" s="212"/>
      <c r="Q244" s="212"/>
      <c r="R244" s="212"/>
      <c r="S244" s="212"/>
      <c r="T244" s="212"/>
      <c r="U244" s="283"/>
      <c r="V244" s="212"/>
      <c r="W244" s="212"/>
      <c r="X244" s="212"/>
      <c r="Y244" s="212"/>
      <c r="Z244" s="212"/>
      <c r="AA244" s="212"/>
    </row>
    <row r="245" spans="1:27" s="2" customFormat="1" ht="27.75" customHeight="1">
      <c r="A245" s="382" t="s">
        <v>306</v>
      </c>
      <c r="B245" s="258" t="s">
        <v>308</v>
      </c>
      <c r="C245" s="143"/>
      <c r="D245" s="12"/>
      <c r="E245" s="12"/>
      <c r="F245" s="15"/>
      <c r="G245" s="15"/>
      <c r="H245" s="52" t="s">
        <v>19</v>
      </c>
      <c r="I245" s="43">
        <f>L245</f>
        <v>980</v>
      </c>
      <c r="J245" s="43"/>
      <c r="K245" s="36"/>
      <c r="L245" s="43">
        <f>L247</f>
        <v>980</v>
      </c>
      <c r="O245" s="234"/>
      <c r="P245" s="234"/>
      <c r="Q245" s="234"/>
      <c r="R245" s="234"/>
      <c r="S245" s="234"/>
      <c r="T245" s="234"/>
      <c r="U245" s="283"/>
      <c r="V245" s="234"/>
      <c r="W245" s="234"/>
      <c r="X245" s="234"/>
      <c r="Y245" s="234"/>
      <c r="Z245" s="234"/>
      <c r="AA245" s="234"/>
    </row>
    <row r="246" spans="1:27" s="2" customFormat="1" ht="27.75" customHeight="1">
      <c r="A246" s="383"/>
      <c r="B246" s="259"/>
      <c r="C246" s="143"/>
      <c r="D246" s="12"/>
      <c r="E246" s="12"/>
      <c r="F246" s="15"/>
      <c r="G246" s="15"/>
      <c r="H246" s="52" t="s">
        <v>20</v>
      </c>
      <c r="I246" s="43"/>
      <c r="J246" s="43"/>
      <c r="K246" s="36"/>
      <c r="L246" s="43"/>
      <c r="O246" s="234"/>
      <c r="P246" s="234"/>
      <c r="Q246" s="234"/>
      <c r="R246" s="234"/>
      <c r="S246" s="234"/>
      <c r="T246" s="234"/>
      <c r="U246" s="283"/>
      <c r="V246" s="234"/>
      <c r="W246" s="234"/>
      <c r="X246" s="234"/>
      <c r="Y246" s="234"/>
      <c r="Z246" s="234"/>
      <c r="AA246" s="234"/>
    </row>
    <row r="247" spans="1:27" s="2" customFormat="1" ht="31.5" customHeight="1">
      <c r="A247" s="384"/>
      <c r="B247" s="260"/>
      <c r="C247" s="143"/>
      <c r="D247" s="12"/>
      <c r="E247" s="12"/>
      <c r="F247" s="15"/>
      <c r="G247" s="15"/>
      <c r="H247" s="52" t="s">
        <v>16</v>
      </c>
      <c r="I247" s="43">
        <f>L247</f>
        <v>980</v>
      </c>
      <c r="J247" s="43"/>
      <c r="K247" s="36"/>
      <c r="L247" s="43">
        <v>980</v>
      </c>
      <c r="O247" s="234"/>
      <c r="P247" s="234"/>
      <c r="Q247" s="234"/>
      <c r="R247" s="234"/>
      <c r="S247" s="234"/>
      <c r="T247" s="234"/>
      <c r="U247" s="283"/>
      <c r="V247" s="234"/>
      <c r="W247" s="234"/>
      <c r="X247" s="234"/>
      <c r="Y247" s="234"/>
      <c r="Z247" s="234"/>
      <c r="AA247" s="234"/>
    </row>
    <row r="248" spans="1:27" s="2" customFormat="1" ht="19.5" customHeight="1">
      <c r="A248" s="247" t="s">
        <v>307</v>
      </c>
      <c r="B248" s="244" t="s">
        <v>151</v>
      </c>
      <c r="C248" s="9"/>
      <c r="D248" s="75"/>
      <c r="E248" s="75"/>
      <c r="F248" s="8"/>
      <c r="G248" s="8"/>
      <c r="H248" s="52" t="s">
        <v>19</v>
      </c>
      <c r="I248" s="43">
        <f>I250</f>
        <v>1848.6376299999999</v>
      </c>
      <c r="J248" s="43">
        <f>J250</f>
        <v>429.89932999999996</v>
      </c>
      <c r="K248" s="43">
        <f>K250</f>
        <v>746.72733000000005</v>
      </c>
      <c r="L248" s="43">
        <f>L250</f>
        <v>672.01097000000004</v>
      </c>
      <c r="O248" s="45"/>
      <c r="P248" s="45"/>
      <c r="Q248" s="45"/>
      <c r="R248" s="45"/>
      <c r="S248" s="45"/>
      <c r="T248" s="45"/>
      <c r="U248" s="283"/>
      <c r="V248" s="42"/>
      <c r="W248" s="42"/>
      <c r="X248" s="42"/>
      <c r="Y248" s="42"/>
      <c r="Z248" s="42"/>
      <c r="AA248" s="42"/>
    </row>
    <row r="249" spans="1:27" s="2" customFormat="1" ht="35.25" customHeight="1">
      <c r="A249" s="248"/>
      <c r="B249" s="245"/>
      <c r="C249" s="9"/>
      <c r="D249" s="75"/>
      <c r="E249" s="75"/>
      <c r="F249" s="8"/>
      <c r="G249" s="8"/>
      <c r="H249" s="52" t="s">
        <v>20</v>
      </c>
      <c r="I249" s="43"/>
      <c r="J249" s="43"/>
      <c r="K249" s="36"/>
      <c r="L249" s="43"/>
      <c r="O249" s="45"/>
      <c r="P249" s="45"/>
      <c r="Q249" s="45"/>
      <c r="R249" s="45"/>
      <c r="S249" s="45"/>
      <c r="T249" s="45"/>
      <c r="U249" s="283"/>
      <c r="V249" s="42"/>
      <c r="W249" s="42"/>
      <c r="X249" s="42"/>
      <c r="Y249" s="42"/>
      <c r="Z249" s="42"/>
      <c r="AA249" s="42"/>
    </row>
    <row r="250" spans="1:27" s="2" customFormat="1" ht="28.5" customHeight="1">
      <c r="A250" s="249"/>
      <c r="B250" s="246"/>
      <c r="C250" s="9"/>
      <c r="D250" s="75"/>
      <c r="E250" s="75"/>
      <c r="F250" s="8"/>
      <c r="G250" s="8"/>
      <c r="H250" s="52" t="s">
        <v>16</v>
      </c>
      <c r="I250" s="43">
        <f>J250+K250+L250</f>
        <v>1848.6376299999999</v>
      </c>
      <c r="J250" s="43">
        <f>341.441+88.45833</f>
        <v>429.89932999999996</v>
      </c>
      <c r="K250" s="36">
        <f>527.72733+89+89+41</f>
        <v>746.72733000000005</v>
      </c>
      <c r="L250" s="43">
        <f>504.01097+168</f>
        <v>672.01097000000004</v>
      </c>
      <c r="O250" s="45"/>
      <c r="P250" s="45"/>
      <c r="Q250" s="45"/>
      <c r="R250" s="45"/>
      <c r="S250" s="45"/>
      <c r="T250" s="45"/>
      <c r="U250" s="284"/>
      <c r="V250" s="42"/>
      <c r="W250" s="42"/>
      <c r="X250" s="42"/>
      <c r="Y250" s="42"/>
      <c r="Z250" s="42"/>
      <c r="AA250" s="42"/>
    </row>
    <row r="251" spans="1:27" s="2" customFormat="1" ht="28.5" customHeight="1">
      <c r="A251" s="247" t="s">
        <v>321</v>
      </c>
      <c r="B251" s="244" t="s">
        <v>322</v>
      </c>
      <c r="C251" s="9"/>
      <c r="D251" s="79"/>
      <c r="E251" s="79"/>
      <c r="F251" s="242"/>
      <c r="G251" s="242"/>
      <c r="H251" s="52" t="s">
        <v>19</v>
      </c>
      <c r="I251" s="43">
        <f>L251</f>
        <v>41</v>
      </c>
      <c r="J251" s="43"/>
      <c r="K251" s="36"/>
      <c r="L251" s="43">
        <f>L253</f>
        <v>41</v>
      </c>
      <c r="O251" s="236"/>
      <c r="P251" s="236"/>
      <c r="Q251" s="236"/>
      <c r="R251" s="236"/>
      <c r="S251" s="236"/>
      <c r="T251" s="236"/>
      <c r="U251" s="282" t="s">
        <v>30</v>
      </c>
      <c r="V251" s="236"/>
      <c r="W251" s="236"/>
      <c r="X251" s="236"/>
      <c r="Y251" s="236"/>
      <c r="Z251" s="236"/>
      <c r="AA251" s="236"/>
    </row>
    <row r="252" spans="1:27" s="2" customFormat="1" ht="28.5" customHeight="1">
      <c r="A252" s="248"/>
      <c r="B252" s="245"/>
      <c r="C252" s="9"/>
      <c r="D252" s="79"/>
      <c r="E252" s="79"/>
      <c r="F252" s="242"/>
      <c r="G252" s="242"/>
      <c r="H252" s="52" t="s">
        <v>20</v>
      </c>
      <c r="I252" s="43"/>
      <c r="J252" s="43"/>
      <c r="K252" s="36"/>
      <c r="L252" s="43"/>
      <c r="O252" s="236"/>
      <c r="P252" s="236"/>
      <c r="Q252" s="236"/>
      <c r="R252" s="236"/>
      <c r="S252" s="236"/>
      <c r="T252" s="236"/>
      <c r="U252" s="283"/>
      <c r="V252" s="236"/>
      <c r="W252" s="236"/>
      <c r="X252" s="236"/>
      <c r="Y252" s="236"/>
      <c r="Z252" s="236"/>
      <c r="AA252" s="236"/>
    </row>
    <row r="253" spans="1:27" s="2" customFormat="1" ht="28.5" customHeight="1">
      <c r="A253" s="249"/>
      <c r="B253" s="246"/>
      <c r="C253" s="9"/>
      <c r="D253" s="79"/>
      <c r="E253" s="79"/>
      <c r="F253" s="242"/>
      <c r="G253" s="242"/>
      <c r="H253" s="52" t="s">
        <v>16</v>
      </c>
      <c r="I253" s="43">
        <f>L253</f>
        <v>41</v>
      </c>
      <c r="J253" s="43"/>
      <c r="K253" s="36"/>
      <c r="L253" s="43">
        <v>41</v>
      </c>
      <c r="O253" s="236"/>
      <c r="P253" s="236"/>
      <c r="Q253" s="236"/>
      <c r="R253" s="236"/>
      <c r="S253" s="236"/>
      <c r="T253" s="236"/>
      <c r="U253" s="284"/>
      <c r="V253" s="236"/>
      <c r="W253" s="236"/>
      <c r="X253" s="236"/>
      <c r="Y253" s="236"/>
      <c r="Z253" s="236"/>
      <c r="AA253" s="236"/>
    </row>
    <row r="254" spans="1:27" s="2" customFormat="1" ht="24" customHeight="1">
      <c r="A254" s="291" t="s">
        <v>71</v>
      </c>
      <c r="B254" s="252" t="s">
        <v>72</v>
      </c>
      <c r="C254" s="9"/>
      <c r="D254" s="75"/>
      <c r="E254" s="75"/>
      <c r="F254" s="8"/>
      <c r="G254" s="8"/>
      <c r="H254" s="27" t="s">
        <v>19</v>
      </c>
      <c r="I254" s="21">
        <f>I256</f>
        <v>9862.8454600000005</v>
      </c>
      <c r="J254" s="21">
        <f>J256</f>
        <v>2854.14417</v>
      </c>
      <c r="K254" s="21">
        <f>K256</f>
        <v>2984.82467</v>
      </c>
      <c r="L254" s="21">
        <f>L256</f>
        <v>4023.8766199999995</v>
      </c>
      <c r="M254" s="20"/>
      <c r="N254" s="20"/>
      <c r="O254" s="34"/>
      <c r="P254" s="34"/>
      <c r="Q254" s="34"/>
      <c r="R254" s="34"/>
      <c r="S254" s="34"/>
      <c r="T254" s="34"/>
      <c r="U254" s="250"/>
      <c r="V254" s="1"/>
      <c r="W254" s="1"/>
      <c r="X254" s="1"/>
      <c r="Y254" s="1"/>
      <c r="Z254" s="1"/>
      <c r="AA254" s="1"/>
    </row>
    <row r="255" spans="1:27" s="2" customFormat="1" ht="22.5" customHeight="1">
      <c r="A255" s="292"/>
      <c r="B255" s="253"/>
      <c r="C255" s="9"/>
      <c r="D255" s="75"/>
      <c r="E255" s="75"/>
      <c r="F255" s="8"/>
      <c r="G255" s="8"/>
      <c r="H255" s="27" t="s">
        <v>20</v>
      </c>
      <c r="I255" s="21"/>
      <c r="J255" s="21"/>
      <c r="K255" s="21"/>
      <c r="L255" s="21"/>
      <c r="M255" s="20"/>
      <c r="N255" s="20"/>
      <c r="O255" s="34"/>
      <c r="P255" s="34"/>
      <c r="Q255" s="34"/>
      <c r="R255" s="34"/>
      <c r="S255" s="34"/>
      <c r="T255" s="34"/>
      <c r="U255" s="251"/>
      <c r="V255" s="23"/>
      <c r="W255" s="23"/>
      <c r="X255" s="23"/>
      <c r="Y255" s="23"/>
      <c r="Z255" s="23"/>
      <c r="AA255" s="23"/>
    </row>
    <row r="256" spans="1:27" s="2" customFormat="1" ht="29.25" customHeight="1">
      <c r="A256" s="293"/>
      <c r="B256" s="254"/>
      <c r="C256" s="9"/>
      <c r="D256" s="75"/>
      <c r="E256" s="75"/>
      <c r="F256" s="8"/>
      <c r="G256" s="8"/>
      <c r="H256" s="27" t="s">
        <v>16</v>
      </c>
      <c r="I256" s="21">
        <f>I259+I262+I272+I265+I269+I275</f>
        <v>9862.8454600000005</v>
      </c>
      <c r="J256" s="21">
        <f>J259+J262+J272+J265</f>
        <v>2854.14417</v>
      </c>
      <c r="K256" s="21">
        <f>K259+K262+K272+K269</f>
        <v>2984.82467</v>
      </c>
      <c r="L256" s="21">
        <f>L259+L262+L272+L265+L275</f>
        <v>4023.8766199999995</v>
      </c>
      <c r="M256" s="20"/>
      <c r="N256" s="20"/>
      <c r="O256" s="34"/>
      <c r="P256" s="34"/>
      <c r="Q256" s="34"/>
      <c r="R256" s="34"/>
      <c r="S256" s="34"/>
      <c r="T256" s="34"/>
      <c r="U256" s="251"/>
      <c r="V256" s="23"/>
      <c r="W256" s="23"/>
      <c r="X256" s="23"/>
      <c r="Y256" s="23"/>
      <c r="Z256" s="23"/>
      <c r="AA256" s="23"/>
    </row>
    <row r="257" spans="1:27" s="2" customFormat="1" ht="22.5" customHeight="1">
      <c r="A257" s="261" t="s">
        <v>73</v>
      </c>
      <c r="B257" s="244" t="s">
        <v>258</v>
      </c>
      <c r="C257" s="9"/>
      <c r="D257" s="75"/>
      <c r="E257" s="75"/>
      <c r="F257" s="8"/>
      <c r="G257" s="8"/>
      <c r="H257" s="52" t="s">
        <v>19</v>
      </c>
      <c r="I257" s="17">
        <f>I259</f>
        <v>933.27178000000004</v>
      </c>
      <c r="J257" s="17">
        <f>J259</f>
        <v>933.27178000000004</v>
      </c>
      <c r="K257" s="17"/>
      <c r="L257" s="17"/>
      <c r="M257" s="20"/>
      <c r="N257" s="20"/>
      <c r="O257" s="34"/>
      <c r="P257" s="34"/>
      <c r="Q257" s="34"/>
      <c r="R257" s="34"/>
      <c r="S257" s="34"/>
      <c r="T257" s="34"/>
      <c r="U257" s="250" t="s">
        <v>30</v>
      </c>
      <c r="V257" s="1"/>
      <c r="W257" s="1"/>
      <c r="X257" s="1"/>
      <c r="Y257" s="1"/>
      <c r="Z257" s="1"/>
      <c r="AA257" s="1"/>
    </row>
    <row r="258" spans="1:27" s="2" customFormat="1" ht="21" customHeight="1">
      <c r="A258" s="262"/>
      <c r="B258" s="245"/>
      <c r="C258" s="9"/>
      <c r="D258" s="75"/>
      <c r="E258" s="75"/>
      <c r="F258" s="8"/>
      <c r="G258" s="8"/>
      <c r="H258" s="52" t="s">
        <v>20</v>
      </c>
      <c r="I258" s="20"/>
      <c r="J258" s="20"/>
      <c r="K258" s="20"/>
      <c r="L258" s="20"/>
      <c r="M258" s="20"/>
      <c r="N258" s="20"/>
      <c r="O258" s="34"/>
      <c r="P258" s="34"/>
      <c r="Q258" s="34"/>
      <c r="R258" s="34"/>
      <c r="S258" s="34"/>
      <c r="T258" s="34"/>
      <c r="U258" s="251"/>
      <c r="V258" s="23"/>
      <c r="W258" s="23"/>
      <c r="X258" s="23"/>
      <c r="Y258" s="23"/>
      <c r="Z258" s="23"/>
      <c r="AA258" s="23"/>
    </row>
    <row r="259" spans="1:27" s="2" customFormat="1" ht="23.25" customHeight="1">
      <c r="A259" s="139"/>
      <c r="B259" s="137"/>
      <c r="C259" s="9"/>
      <c r="D259" s="75"/>
      <c r="E259" s="75"/>
      <c r="F259" s="8"/>
      <c r="G259" s="8"/>
      <c r="H259" s="52" t="s">
        <v>16</v>
      </c>
      <c r="I259" s="17">
        <f>J259+K259+L259</f>
        <v>933.27178000000004</v>
      </c>
      <c r="J259" s="17">
        <v>933.27178000000004</v>
      </c>
      <c r="K259" s="17"/>
      <c r="L259" s="17"/>
      <c r="M259" s="20"/>
      <c r="N259" s="20"/>
      <c r="O259" s="34"/>
      <c r="P259" s="34"/>
      <c r="Q259" s="34"/>
      <c r="R259" s="34"/>
      <c r="S259" s="34"/>
      <c r="T259" s="34"/>
      <c r="U259" s="251"/>
      <c r="V259" s="23"/>
      <c r="W259" s="23"/>
      <c r="X259" s="23"/>
      <c r="Y259" s="23"/>
      <c r="Z259" s="23"/>
      <c r="AA259" s="23"/>
    </row>
    <row r="260" spans="1:27" s="2" customFormat="1" ht="23.25" customHeight="1">
      <c r="A260" s="207"/>
      <c r="B260" s="244" t="s">
        <v>259</v>
      </c>
      <c r="C260" s="9"/>
      <c r="D260" s="79"/>
      <c r="E260" s="79"/>
      <c r="F260" s="211"/>
      <c r="G260" s="211"/>
      <c r="H260" s="52" t="s">
        <v>19</v>
      </c>
      <c r="I260" s="17">
        <f>I262</f>
        <v>1888</v>
      </c>
      <c r="J260" s="17"/>
      <c r="K260" s="17">
        <f>K262</f>
        <v>935</v>
      </c>
      <c r="L260" s="17">
        <f>L262</f>
        <v>953</v>
      </c>
      <c r="M260" s="20"/>
      <c r="N260" s="20"/>
      <c r="O260" s="79"/>
      <c r="P260" s="79"/>
      <c r="Q260" s="79"/>
      <c r="R260" s="79"/>
      <c r="S260" s="79"/>
      <c r="T260" s="79"/>
      <c r="U260" s="250" t="s">
        <v>30</v>
      </c>
      <c r="V260" s="212"/>
      <c r="W260" s="212"/>
      <c r="X260" s="212"/>
      <c r="Y260" s="212"/>
      <c r="Z260" s="212"/>
      <c r="AA260" s="212"/>
    </row>
    <row r="261" spans="1:27" s="2" customFormat="1" ht="23.25" customHeight="1">
      <c r="A261" s="208" t="s">
        <v>74</v>
      </c>
      <c r="B261" s="355"/>
      <c r="C261" s="9"/>
      <c r="D261" s="79"/>
      <c r="E261" s="79"/>
      <c r="F261" s="211"/>
      <c r="G261" s="211"/>
      <c r="H261" s="52" t="s">
        <v>20</v>
      </c>
      <c r="I261" s="20"/>
      <c r="J261" s="20"/>
      <c r="K261" s="20"/>
      <c r="L261" s="20"/>
      <c r="M261" s="20"/>
      <c r="N261" s="20"/>
      <c r="O261" s="79"/>
      <c r="P261" s="79"/>
      <c r="Q261" s="79"/>
      <c r="R261" s="79"/>
      <c r="S261" s="79"/>
      <c r="T261" s="79"/>
      <c r="U261" s="251"/>
      <c r="V261" s="212"/>
      <c r="W261" s="212"/>
      <c r="X261" s="212"/>
      <c r="Y261" s="212"/>
      <c r="Z261" s="212"/>
      <c r="AA261" s="212"/>
    </row>
    <row r="262" spans="1:27" s="2" customFormat="1" ht="54" customHeight="1">
      <c r="A262" s="209"/>
      <c r="B262" s="356"/>
      <c r="C262" s="9"/>
      <c r="D262" s="79"/>
      <c r="E262" s="79"/>
      <c r="F262" s="211"/>
      <c r="G262" s="211"/>
      <c r="H262" s="52" t="s">
        <v>16</v>
      </c>
      <c r="I262" s="17">
        <f>J262+K262+L262</f>
        <v>1888</v>
      </c>
      <c r="J262" s="17"/>
      <c r="K262" s="17">
        <v>935</v>
      </c>
      <c r="L262" s="17">
        <f>953</f>
        <v>953</v>
      </c>
      <c r="M262" s="20"/>
      <c r="N262" s="20"/>
      <c r="O262" s="79"/>
      <c r="P262" s="79"/>
      <c r="Q262" s="79"/>
      <c r="R262" s="79"/>
      <c r="S262" s="79"/>
      <c r="T262" s="79"/>
      <c r="U262" s="251"/>
      <c r="V262" s="212"/>
      <c r="W262" s="212"/>
      <c r="X262" s="212"/>
      <c r="Y262" s="212"/>
      <c r="Z262" s="212"/>
      <c r="AA262" s="212"/>
    </row>
    <row r="263" spans="1:27" s="2" customFormat="1" ht="27.75" customHeight="1">
      <c r="A263" s="208" t="s">
        <v>243</v>
      </c>
      <c r="B263" s="245" t="s">
        <v>186</v>
      </c>
      <c r="C263" s="9"/>
      <c r="D263" s="79"/>
      <c r="E263" s="79"/>
      <c r="F263" s="142"/>
      <c r="G263" s="142"/>
      <c r="H263" s="52" t="s">
        <v>19</v>
      </c>
      <c r="I263" s="17">
        <f>J263+L263</f>
        <v>2215.02801</v>
      </c>
      <c r="J263" s="17">
        <f>J265</f>
        <v>903.50905999999998</v>
      </c>
      <c r="K263" s="17"/>
      <c r="L263" s="17">
        <f>L265</f>
        <v>1311.5189499999999</v>
      </c>
      <c r="M263" s="20"/>
      <c r="N263" s="20"/>
      <c r="O263" s="79"/>
      <c r="P263" s="79"/>
      <c r="Q263" s="79"/>
      <c r="R263" s="79"/>
      <c r="S263" s="79"/>
      <c r="T263" s="79"/>
      <c r="U263" s="255" t="s">
        <v>30</v>
      </c>
      <c r="V263" s="140"/>
      <c r="W263" s="140"/>
      <c r="X263" s="140"/>
      <c r="Y263" s="140"/>
      <c r="Z263" s="140"/>
      <c r="AA263" s="140"/>
    </row>
    <row r="264" spans="1:27" s="2" customFormat="1" ht="15.75" customHeight="1">
      <c r="A264" s="138"/>
      <c r="B264" s="245"/>
      <c r="C264" s="9"/>
      <c r="D264" s="79"/>
      <c r="E264" s="79"/>
      <c r="F264" s="142"/>
      <c r="G264" s="142"/>
      <c r="H264" s="52" t="s">
        <v>20</v>
      </c>
      <c r="I264" s="17"/>
      <c r="J264" s="17"/>
      <c r="K264" s="17"/>
      <c r="L264" s="17"/>
      <c r="M264" s="20"/>
      <c r="N264" s="20"/>
      <c r="O264" s="79"/>
      <c r="P264" s="79"/>
      <c r="Q264" s="79"/>
      <c r="R264" s="79"/>
      <c r="S264" s="79"/>
      <c r="T264" s="79"/>
      <c r="U264" s="256"/>
      <c r="V264" s="140"/>
      <c r="W264" s="140"/>
      <c r="X264" s="140"/>
      <c r="Y264" s="140"/>
      <c r="Z264" s="140"/>
      <c r="AA264" s="140"/>
    </row>
    <row r="265" spans="1:27" s="2" customFormat="1" ht="26.25" customHeight="1">
      <c r="A265" s="147"/>
      <c r="B265" s="245"/>
      <c r="C265" s="9"/>
      <c r="D265" s="79"/>
      <c r="E265" s="79"/>
      <c r="F265" s="149"/>
      <c r="G265" s="149"/>
      <c r="H265" s="52" t="s">
        <v>16</v>
      </c>
      <c r="I265" s="17">
        <f>J265+L265</f>
        <v>2215.02801</v>
      </c>
      <c r="J265" s="17">
        <v>903.50905999999998</v>
      </c>
      <c r="K265" s="17"/>
      <c r="L265" s="17">
        <v>1311.5189499999999</v>
      </c>
      <c r="M265" s="20"/>
      <c r="N265" s="20"/>
      <c r="O265" s="79"/>
      <c r="P265" s="79"/>
      <c r="Q265" s="79"/>
      <c r="R265" s="79"/>
      <c r="S265" s="79"/>
      <c r="T265" s="79"/>
      <c r="U265" s="257"/>
      <c r="V265" s="148"/>
      <c r="W265" s="148"/>
      <c r="X265" s="148"/>
      <c r="Y265" s="148"/>
      <c r="Z265" s="148"/>
      <c r="AA265" s="148"/>
    </row>
    <row r="266" spans="1:27" s="2" customFormat="1" ht="23.25" hidden="1" customHeight="1">
      <c r="A266" s="138"/>
      <c r="B266" s="245"/>
      <c r="C266" s="9"/>
      <c r="D266" s="79"/>
      <c r="E266" s="79"/>
      <c r="F266" s="142"/>
      <c r="G266" s="142"/>
      <c r="H266" s="52" t="s">
        <v>16</v>
      </c>
      <c r="I266" s="17">
        <f>J266</f>
        <v>0</v>
      </c>
      <c r="J266" s="17"/>
      <c r="K266" s="17"/>
      <c r="L266" s="17"/>
      <c r="M266" s="20"/>
      <c r="N266" s="20"/>
      <c r="O266" s="79"/>
      <c r="P266" s="79"/>
      <c r="Q266" s="79"/>
      <c r="R266" s="79"/>
      <c r="S266" s="79"/>
      <c r="T266" s="79"/>
      <c r="U266" s="145"/>
      <c r="V266" s="140"/>
      <c r="W266" s="140"/>
      <c r="X266" s="140"/>
      <c r="Y266" s="140"/>
      <c r="Z266" s="140"/>
      <c r="AA266" s="140"/>
    </row>
    <row r="267" spans="1:27" s="2" customFormat="1" ht="23.25" customHeight="1">
      <c r="A267" s="247" t="s">
        <v>244</v>
      </c>
      <c r="B267" s="244" t="s">
        <v>299</v>
      </c>
      <c r="C267" s="9"/>
      <c r="D267" s="79"/>
      <c r="E267" s="79"/>
      <c r="F267" s="233"/>
      <c r="G267" s="233"/>
      <c r="H267" s="52" t="s">
        <v>19</v>
      </c>
      <c r="I267" s="17">
        <f>K267</f>
        <v>225.798</v>
      </c>
      <c r="J267" s="17"/>
      <c r="K267" s="17">
        <f>K269</f>
        <v>225.798</v>
      </c>
      <c r="L267" s="17"/>
      <c r="M267" s="20"/>
      <c r="N267" s="20"/>
      <c r="O267" s="79"/>
      <c r="P267" s="79"/>
      <c r="Q267" s="79"/>
      <c r="R267" s="79"/>
      <c r="S267" s="79"/>
      <c r="T267" s="79"/>
      <c r="U267" s="255" t="s">
        <v>30</v>
      </c>
      <c r="V267" s="234"/>
      <c r="W267" s="234"/>
      <c r="X267" s="234"/>
      <c r="Y267" s="234"/>
      <c r="Z267" s="234"/>
      <c r="AA267" s="234"/>
    </row>
    <row r="268" spans="1:27" s="2" customFormat="1" ht="23.25" customHeight="1">
      <c r="A268" s="248"/>
      <c r="B268" s="245"/>
      <c r="C268" s="9"/>
      <c r="D268" s="79"/>
      <c r="E268" s="79"/>
      <c r="F268" s="233"/>
      <c r="G268" s="233"/>
      <c r="H268" s="52" t="s">
        <v>20</v>
      </c>
      <c r="I268" s="17"/>
      <c r="J268" s="17"/>
      <c r="K268" s="17"/>
      <c r="L268" s="17"/>
      <c r="M268" s="20"/>
      <c r="N268" s="20"/>
      <c r="O268" s="79"/>
      <c r="P268" s="79"/>
      <c r="Q268" s="79"/>
      <c r="R268" s="79"/>
      <c r="S268" s="79"/>
      <c r="T268" s="79"/>
      <c r="U268" s="256"/>
      <c r="V268" s="234"/>
      <c r="W268" s="234"/>
      <c r="X268" s="234"/>
      <c r="Y268" s="234"/>
      <c r="Z268" s="234"/>
      <c r="AA268" s="234"/>
    </row>
    <row r="269" spans="1:27" s="2" customFormat="1" ht="23.25" customHeight="1">
      <c r="A269" s="249"/>
      <c r="B269" s="246"/>
      <c r="C269" s="9"/>
      <c r="D269" s="79"/>
      <c r="E269" s="79"/>
      <c r="F269" s="233"/>
      <c r="G269" s="233"/>
      <c r="H269" s="52" t="s">
        <v>16</v>
      </c>
      <c r="I269" s="17">
        <f>K269</f>
        <v>225.798</v>
      </c>
      <c r="J269" s="17"/>
      <c r="K269" s="17">
        <v>225.798</v>
      </c>
      <c r="L269" s="17"/>
      <c r="M269" s="20"/>
      <c r="N269" s="20"/>
      <c r="O269" s="79"/>
      <c r="P269" s="79"/>
      <c r="Q269" s="79"/>
      <c r="R269" s="79"/>
      <c r="S269" s="79"/>
      <c r="T269" s="79"/>
      <c r="U269" s="257"/>
      <c r="V269" s="234"/>
      <c r="W269" s="234"/>
      <c r="X269" s="234"/>
      <c r="Y269" s="234"/>
      <c r="Z269" s="234"/>
      <c r="AA269" s="234"/>
    </row>
    <row r="270" spans="1:27" s="2" customFormat="1" ht="17.25" customHeight="1">
      <c r="A270" s="247" t="s">
        <v>298</v>
      </c>
      <c r="B270" s="244" t="s">
        <v>324</v>
      </c>
      <c r="C270" s="9"/>
      <c r="D270" s="75"/>
      <c r="E270" s="75"/>
      <c r="F270" s="8"/>
      <c r="G270" s="8"/>
      <c r="H270" s="52" t="s">
        <v>19</v>
      </c>
      <c r="I270" s="64">
        <f>I272</f>
        <v>4498.6476700000003</v>
      </c>
      <c r="J270" s="64">
        <f>J272</f>
        <v>1017.36333</v>
      </c>
      <c r="K270" s="64">
        <f>K272</f>
        <v>1824.02667</v>
      </c>
      <c r="L270" s="64">
        <f>L272</f>
        <v>1657.25767</v>
      </c>
      <c r="M270" s="20"/>
      <c r="N270" s="20"/>
      <c r="O270" s="34"/>
      <c r="P270" s="34"/>
      <c r="Q270" s="34"/>
      <c r="R270" s="34"/>
      <c r="S270" s="34"/>
      <c r="T270" s="34"/>
      <c r="U270" s="313" t="s">
        <v>164</v>
      </c>
      <c r="V270" s="1"/>
      <c r="W270" s="1"/>
      <c r="X270" s="1"/>
      <c r="Y270" s="1"/>
      <c r="Z270" s="1"/>
      <c r="AA270" s="1"/>
    </row>
    <row r="271" spans="1:27" s="2" customFormat="1" ht="26.25" customHeight="1">
      <c r="A271" s="248"/>
      <c r="B271" s="245"/>
      <c r="C271" s="9"/>
      <c r="D271" s="75"/>
      <c r="E271" s="75"/>
      <c r="F271" s="8"/>
      <c r="G271" s="8"/>
      <c r="H271" s="52" t="s">
        <v>20</v>
      </c>
      <c r="I271" s="21"/>
      <c r="J271" s="21"/>
      <c r="K271" s="21"/>
      <c r="L271" s="21"/>
      <c r="M271" s="20"/>
      <c r="N271" s="20"/>
      <c r="O271" s="34"/>
      <c r="P271" s="34"/>
      <c r="Q271" s="34"/>
      <c r="R271" s="34"/>
      <c r="S271" s="34"/>
      <c r="T271" s="34"/>
      <c r="U271" s="286"/>
      <c r="V271" s="23"/>
      <c r="W271" s="23"/>
      <c r="X271" s="23"/>
      <c r="Y271" s="23"/>
      <c r="Z271" s="23"/>
      <c r="AA271" s="23"/>
    </row>
    <row r="272" spans="1:27" s="2" customFormat="1" ht="18.75" customHeight="1">
      <c r="A272" s="249"/>
      <c r="B272" s="246"/>
      <c r="C272" s="9"/>
      <c r="D272" s="75"/>
      <c r="E272" s="75"/>
      <c r="F272" s="8"/>
      <c r="G272" s="8"/>
      <c r="H272" s="52" t="s">
        <v>16</v>
      </c>
      <c r="I272" s="17">
        <f>J272+K272+L272</f>
        <v>4498.6476700000003</v>
      </c>
      <c r="J272" s="17">
        <f>838.54633+178.817</f>
        <v>1017.36333</v>
      </c>
      <c r="K272" s="17">
        <f>1363.92667+179+179+102.1</f>
        <v>1824.02667</v>
      </c>
      <c r="L272" s="17">
        <f>1237.25767+420</f>
        <v>1657.25767</v>
      </c>
      <c r="M272" s="20"/>
      <c r="N272" s="20"/>
      <c r="O272" s="34"/>
      <c r="P272" s="34"/>
      <c r="Q272" s="34"/>
      <c r="R272" s="34"/>
      <c r="S272" s="34"/>
      <c r="T272" s="34"/>
      <c r="U272" s="286"/>
      <c r="V272" s="23"/>
      <c r="W272" s="23"/>
      <c r="X272" s="23"/>
      <c r="Y272" s="23"/>
      <c r="Z272" s="23"/>
      <c r="AA272" s="23"/>
    </row>
    <row r="273" spans="1:27" s="2" customFormat="1" ht="18.75" customHeight="1">
      <c r="A273" s="247" t="s">
        <v>323</v>
      </c>
      <c r="B273" s="244" t="s">
        <v>325</v>
      </c>
      <c r="C273" s="9"/>
      <c r="D273" s="79"/>
      <c r="E273" s="79"/>
      <c r="F273" s="242"/>
      <c r="G273" s="242"/>
      <c r="H273" s="52" t="s">
        <v>19</v>
      </c>
      <c r="I273" s="17">
        <f>L273</f>
        <v>102.1</v>
      </c>
      <c r="J273" s="17"/>
      <c r="K273" s="17"/>
      <c r="L273" s="17">
        <f>L275</f>
        <v>102.1</v>
      </c>
      <c r="M273" s="20"/>
      <c r="N273" s="20"/>
      <c r="O273" s="79"/>
      <c r="P273" s="79"/>
      <c r="Q273" s="79"/>
      <c r="R273" s="79"/>
      <c r="S273" s="79"/>
      <c r="T273" s="79"/>
      <c r="U273" s="255" t="s">
        <v>30</v>
      </c>
      <c r="V273" s="236"/>
      <c r="W273" s="236"/>
      <c r="X273" s="236"/>
      <c r="Y273" s="236"/>
      <c r="Z273" s="236"/>
      <c r="AA273" s="236"/>
    </row>
    <row r="274" spans="1:27" s="2" customFormat="1" ht="18.75" customHeight="1">
      <c r="A274" s="248"/>
      <c r="B274" s="245"/>
      <c r="C274" s="9"/>
      <c r="D274" s="79"/>
      <c r="E274" s="79"/>
      <c r="F274" s="242"/>
      <c r="G274" s="242"/>
      <c r="H274" s="52" t="s">
        <v>20</v>
      </c>
      <c r="I274" s="17"/>
      <c r="J274" s="17"/>
      <c r="K274" s="17"/>
      <c r="L274" s="17"/>
      <c r="M274" s="20"/>
      <c r="N274" s="20"/>
      <c r="O274" s="79"/>
      <c r="P274" s="79"/>
      <c r="Q274" s="79"/>
      <c r="R274" s="79"/>
      <c r="S274" s="79"/>
      <c r="T274" s="79"/>
      <c r="U274" s="256"/>
      <c r="V274" s="236"/>
      <c r="W274" s="236"/>
      <c r="X274" s="236"/>
      <c r="Y274" s="236"/>
      <c r="Z274" s="236"/>
      <c r="AA274" s="236"/>
    </row>
    <row r="275" spans="1:27" s="2" customFormat="1" ht="18.75" customHeight="1">
      <c r="A275" s="249"/>
      <c r="B275" s="246"/>
      <c r="C275" s="9"/>
      <c r="D275" s="79"/>
      <c r="E275" s="79"/>
      <c r="F275" s="242"/>
      <c r="G275" s="242"/>
      <c r="H275" s="52" t="s">
        <v>16</v>
      </c>
      <c r="I275" s="17">
        <f>L275</f>
        <v>102.1</v>
      </c>
      <c r="J275" s="17"/>
      <c r="K275" s="17"/>
      <c r="L275" s="17">
        <v>102.1</v>
      </c>
      <c r="M275" s="20"/>
      <c r="N275" s="20"/>
      <c r="O275" s="79"/>
      <c r="P275" s="79"/>
      <c r="Q275" s="79"/>
      <c r="R275" s="79"/>
      <c r="S275" s="79"/>
      <c r="T275" s="79"/>
      <c r="U275" s="257"/>
      <c r="V275" s="236"/>
      <c r="W275" s="236"/>
      <c r="X275" s="236"/>
      <c r="Y275" s="236"/>
      <c r="Z275" s="236"/>
      <c r="AA275" s="236"/>
    </row>
    <row r="276" spans="1:27" s="2" customFormat="1" ht="27" customHeight="1">
      <c r="A276" s="291" t="s">
        <v>75</v>
      </c>
      <c r="B276" s="252" t="s">
        <v>78</v>
      </c>
      <c r="C276" s="9"/>
      <c r="D276" s="79"/>
      <c r="E276" s="79"/>
      <c r="F276" s="8"/>
      <c r="G276" s="8"/>
      <c r="H276" s="27" t="s">
        <v>19</v>
      </c>
      <c r="I276" s="21">
        <f>I278</f>
        <v>3133.6397299999999</v>
      </c>
      <c r="J276" s="37">
        <f>J278</f>
        <v>747.08106999999995</v>
      </c>
      <c r="K276" s="21">
        <f>K278</f>
        <v>1439.5293300000001</v>
      </c>
      <c r="L276" s="21">
        <f>L278</f>
        <v>947.02933000000007</v>
      </c>
      <c r="M276" s="20"/>
      <c r="N276" s="20"/>
      <c r="O276" s="34"/>
      <c r="P276" s="34"/>
      <c r="Q276" s="34"/>
      <c r="R276" s="34"/>
      <c r="S276" s="34"/>
      <c r="T276" s="34"/>
      <c r="U276" s="250"/>
      <c r="V276" s="1"/>
      <c r="W276" s="1"/>
      <c r="X276" s="1"/>
      <c r="Y276" s="1"/>
      <c r="Z276" s="1"/>
      <c r="AA276" s="1"/>
    </row>
    <row r="277" spans="1:27" s="2" customFormat="1" ht="24" customHeight="1">
      <c r="A277" s="292"/>
      <c r="B277" s="253"/>
      <c r="C277" s="9"/>
      <c r="D277" s="79"/>
      <c r="E277" s="79"/>
      <c r="F277" s="8"/>
      <c r="G277" s="8"/>
      <c r="H277" s="27" t="s">
        <v>20</v>
      </c>
      <c r="I277" s="17"/>
      <c r="J277" s="35"/>
      <c r="K277" s="17"/>
      <c r="L277" s="17"/>
      <c r="M277" s="20"/>
      <c r="N277" s="20"/>
      <c r="O277" s="34"/>
      <c r="P277" s="34"/>
      <c r="Q277" s="34"/>
      <c r="R277" s="34"/>
      <c r="S277" s="34"/>
      <c r="T277" s="34"/>
      <c r="U277" s="251"/>
      <c r="V277" s="23"/>
      <c r="W277" s="23"/>
      <c r="X277" s="23"/>
      <c r="Y277" s="23"/>
      <c r="Z277" s="23"/>
      <c r="AA277" s="23"/>
    </row>
    <row r="278" spans="1:27" s="2" customFormat="1" ht="29.25" customHeight="1">
      <c r="A278" s="293"/>
      <c r="B278" s="254"/>
      <c r="C278" s="9"/>
      <c r="D278" s="79"/>
      <c r="E278" s="79"/>
      <c r="F278" s="8"/>
      <c r="G278" s="8"/>
      <c r="H278" s="27" t="s">
        <v>16</v>
      </c>
      <c r="I278" s="21">
        <f>I281+I287+I290+I294+I297</f>
        <v>3133.6397299999999</v>
      </c>
      <c r="J278" s="21">
        <f>J281+J287+J290+J294</f>
        <v>747.08106999999995</v>
      </c>
      <c r="K278" s="21">
        <f>K281+K287+K290+K294</f>
        <v>1439.5293300000001</v>
      </c>
      <c r="L278" s="21">
        <f>L281+L287+L290+L294+L297</f>
        <v>947.02933000000007</v>
      </c>
      <c r="M278" s="20"/>
      <c r="N278" s="20"/>
      <c r="O278" s="34"/>
      <c r="P278" s="34"/>
      <c r="Q278" s="34"/>
      <c r="R278" s="34"/>
      <c r="S278" s="34"/>
      <c r="T278" s="34"/>
      <c r="U278" s="251"/>
      <c r="V278" s="23"/>
      <c r="W278" s="23"/>
      <c r="X278" s="23"/>
      <c r="Y278" s="23"/>
      <c r="Z278" s="23"/>
      <c r="AA278" s="23"/>
    </row>
    <row r="279" spans="1:27" s="2" customFormat="1" ht="27.75" customHeight="1">
      <c r="A279" s="261" t="s">
        <v>76</v>
      </c>
      <c r="B279" s="244" t="s">
        <v>260</v>
      </c>
      <c r="C279" s="9"/>
      <c r="D279" s="79"/>
      <c r="E279" s="79"/>
      <c r="F279" s="8"/>
      <c r="G279" s="8"/>
      <c r="H279" s="52" t="s">
        <v>19</v>
      </c>
      <c r="I279" s="17">
        <f>I281</f>
        <v>366.75707</v>
      </c>
      <c r="J279" s="17">
        <f>J281</f>
        <v>366.75707</v>
      </c>
      <c r="K279" s="17"/>
      <c r="L279" s="17"/>
      <c r="M279" s="20"/>
      <c r="N279" s="20"/>
      <c r="O279" s="34"/>
      <c r="P279" s="34"/>
      <c r="Q279" s="34"/>
      <c r="R279" s="34"/>
      <c r="S279" s="34"/>
      <c r="T279" s="34"/>
      <c r="U279" s="250" t="s">
        <v>30</v>
      </c>
      <c r="V279" s="1"/>
      <c r="W279" s="1"/>
      <c r="X279" s="1"/>
      <c r="Y279" s="1"/>
      <c r="Z279" s="1"/>
      <c r="AA279" s="1"/>
    </row>
    <row r="280" spans="1:27" s="2" customFormat="1" ht="27" customHeight="1">
      <c r="A280" s="262"/>
      <c r="B280" s="245"/>
      <c r="C280" s="9"/>
      <c r="D280" s="79"/>
      <c r="E280" s="79"/>
      <c r="F280" s="8"/>
      <c r="G280" s="8"/>
      <c r="H280" s="52" t="s">
        <v>20</v>
      </c>
      <c r="I280" s="17"/>
      <c r="J280" s="17"/>
      <c r="K280" s="35"/>
      <c r="L280" s="17"/>
      <c r="M280" s="20"/>
      <c r="N280" s="20"/>
      <c r="O280" s="34"/>
      <c r="P280" s="34"/>
      <c r="Q280" s="34"/>
      <c r="R280" s="34"/>
      <c r="S280" s="34"/>
      <c r="T280" s="34"/>
      <c r="U280" s="251"/>
      <c r="V280" s="23"/>
      <c r="W280" s="23"/>
      <c r="X280" s="23"/>
      <c r="Y280" s="23"/>
      <c r="Z280" s="23"/>
      <c r="AA280" s="23"/>
    </row>
    <row r="281" spans="1:27" s="2" customFormat="1" ht="24" customHeight="1">
      <c r="A281" s="139"/>
      <c r="B281" s="137"/>
      <c r="C281" s="9"/>
      <c r="D281" s="79"/>
      <c r="E281" s="79"/>
      <c r="F281" s="8"/>
      <c r="G281" s="8"/>
      <c r="H281" s="52" t="s">
        <v>16</v>
      </c>
      <c r="I281" s="17">
        <f>J281+K281+L281</f>
        <v>366.75707</v>
      </c>
      <c r="J281" s="17">
        <v>366.75707</v>
      </c>
      <c r="K281" s="35"/>
      <c r="L281" s="17"/>
      <c r="M281" s="20"/>
      <c r="N281" s="20"/>
      <c r="O281" s="34"/>
      <c r="P281" s="34"/>
      <c r="Q281" s="34"/>
      <c r="R281" s="34"/>
      <c r="S281" s="34"/>
      <c r="T281" s="34"/>
      <c r="U281" s="251"/>
      <c r="V281" s="23"/>
      <c r="W281" s="23"/>
      <c r="X281" s="23"/>
      <c r="Y281" s="23"/>
      <c r="Z281" s="23"/>
      <c r="AA281" s="23"/>
    </row>
    <row r="282" spans="1:27" s="2" customFormat="1" ht="25.5" hidden="1" customHeight="1">
      <c r="A282" s="138" t="s">
        <v>77</v>
      </c>
      <c r="B282" s="310" t="s">
        <v>184</v>
      </c>
      <c r="C282" s="9"/>
      <c r="D282" s="79"/>
      <c r="E282" s="79"/>
      <c r="F282" s="142"/>
      <c r="G282" s="142"/>
      <c r="H282" s="52" t="s">
        <v>19</v>
      </c>
      <c r="I282" s="17">
        <f>J282</f>
        <v>0</v>
      </c>
      <c r="J282" s="17">
        <f>J284</f>
        <v>0</v>
      </c>
      <c r="K282" s="35"/>
      <c r="L282" s="17"/>
      <c r="M282" s="20"/>
      <c r="N282" s="20"/>
      <c r="O282" s="79"/>
      <c r="P282" s="79"/>
      <c r="Q282" s="79"/>
      <c r="R282" s="79"/>
      <c r="S282" s="79"/>
      <c r="T282" s="79"/>
      <c r="U282" s="145"/>
      <c r="V282" s="140"/>
      <c r="W282" s="140"/>
      <c r="X282" s="140"/>
      <c r="Y282" s="140"/>
      <c r="Z282" s="140"/>
      <c r="AA282" s="140"/>
    </row>
    <row r="283" spans="1:27" s="2" customFormat="1" ht="25.5" hidden="1" customHeight="1">
      <c r="A283" s="138"/>
      <c r="B283" s="311"/>
      <c r="C283" s="9"/>
      <c r="D283" s="79"/>
      <c r="E283" s="79"/>
      <c r="F283" s="142"/>
      <c r="G283" s="142"/>
      <c r="H283" s="52" t="s">
        <v>20</v>
      </c>
      <c r="I283" s="17"/>
      <c r="J283" s="17"/>
      <c r="K283" s="35"/>
      <c r="L283" s="17"/>
      <c r="M283" s="20"/>
      <c r="N283" s="20"/>
      <c r="O283" s="79"/>
      <c r="P283" s="79"/>
      <c r="Q283" s="79"/>
      <c r="R283" s="79"/>
      <c r="S283" s="79"/>
      <c r="T283" s="79"/>
      <c r="U283" s="145"/>
      <c r="V283" s="140"/>
      <c r="W283" s="140"/>
      <c r="X283" s="140"/>
      <c r="Y283" s="140"/>
      <c r="Z283" s="140"/>
      <c r="AA283" s="140"/>
    </row>
    <row r="284" spans="1:27" s="2" customFormat="1" ht="25.5" hidden="1" customHeight="1">
      <c r="A284" s="138"/>
      <c r="B284" s="312"/>
      <c r="C284" s="9"/>
      <c r="D284" s="79"/>
      <c r="E284" s="79"/>
      <c r="F284" s="142"/>
      <c r="G284" s="142"/>
      <c r="H284" s="52" t="s">
        <v>16</v>
      </c>
      <c r="I284" s="17">
        <f>J284</f>
        <v>0</v>
      </c>
      <c r="J284" s="17"/>
      <c r="K284" s="35"/>
      <c r="L284" s="17"/>
      <c r="M284" s="20"/>
      <c r="N284" s="20"/>
      <c r="O284" s="79"/>
      <c r="P284" s="79"/>
      <c r="Q284" s="79"/>
      <c r="R284" s="79"/>
      <c r="S284" s="79"/>
      <c r="T284" s="79"/>
      <c r="U284" s="145"/>
      <c r="V284" s="140"/>
      <c r="W284" s="140"/>
      <c r="X284" s="140"/>
      <c r="Y284" s="140"/>
      <c r="Z284" s="140"/>
      <c r="AA284" s="140"/>
    </row>
    <row r="285" spans="1:27" s="2" customFormat="1" ht="25.5" customHeight="1">
      <c r="A285" s="208"/>
      <c r="B285" s="310" t="s">
        <v>257</v>
      </c>
      <c r="C285" s="9"/>
      <c r="D285" s="79"/>
      <c r="E285" s="79"/>
      <c r="F285" s="211"/>
      <c r="G285" s="211"/>
      <c r="H285" s="52" t="s">
        <v>19</v>
      </c>
      <c r="I285" s="17">
        <f>I287</f>
        <v>740</v>
      </c>
      <c r="J285" s="17"/>
      <c r="K285" s="17">
        <f>K287</f>
        <v>370</v>
      </c>
      <c r="L285" s="17">
        <f>L287</f>
        <v>370</v>
      </c>
      <c r="M285" s="20"/>
      <c r="N285" s="20"/>
      <c r="O285" s="79"/>
      <c r="P285" s="79"/>
      <c r="Q285" s="79"/>
      <c r="R285" s="79"/>
      <c r="S285" s="79"/>
      <c r="T285" s="79"/>
      <c r="U285" s="250" t="s">
        <v>30</v>
      </c>
      <c r="V285" s="212"/>
      <c r="W285" s="212"/>
      <c r="X285" s="212"/>
      <c r="Y285" s="212"/>
      <c r="Z285" s="212"/>
      <c r="AA285" s="212"/>
    </row>
    <row r="286" spans="1:27" s="2" customFormat="1" ht="25.5" customHeight="1">
      <c r="A286" s="208" t="s">
        <v>77</v>
      </c>
      <c r="B286" s="311"/>
      <c r="C286" s="9"/>
      <c r="D286" s="79"/>
      <c r="E286" s="79"/>
      <c r="F286" s="211"/>
      <c r="G286" s="211"/>
      <c r="H286" s="52" t="s">
        <v>20</v>
      </c>
      <c r="I286" s="17"/>
      <c r="J286" s="17"/>
      <c r="K286" s="35"/>
      <c r="L286" s="17"/>
      <c r="M286" s="20"/>
      <c r="N286" s="20"/>
      <c r="O286" s="79"/>
      <c r="P286" s="79"/>
      <c r="Q286" s="79"/>
      <c r="R286" s="79"/>
      <c r="S286" s="79"/>
      <c r="T286" s="79"/>
      <c r="U286" s="251"/>
      <c r="V286" s="212"/>
      <c r="W286" s="212"/>
      <c r="X286" s="212"/>
      <c r="Y286" s="212"/>
      <c r="Z286" s="212"/>
      <c r="AA286" s="212"/>
    </row>
    <row r="287" spans="1:27" s="2" customFormat="1" ht="45.75" customHeight="1">
      <c r="A287" s="209"/>
      <c r="B287" s="312"/>
      <c r="C287" s="9"/>
      <c r="D287" s="79"/>
      <c r="E287" s="79"/>
      <c r="F287" s="211"/>
      <c r="G287" s="211"/>
      <c r="H287" s="52" t="s">
        <v>16</v>
      </c>
      <c r="I287" s="17">
        <f>J287+K287+L287</f>
        <v>740</v>
      </c>
      <c r="J287" s="17"/>
      <c r="K287" s="35">
        <v>370</v>
      </c>
      <c r="L287" s="17">
        <f>320+50</f>
        <v>370</v>
      </c>
      <c r="M287" s="20"/>
      <c r="N287" s="20"/>
      <c r="O287" s="79"/>
      <c r="P287" s="79"/>
      <c r="Q287" s="79"/>
      <c r="R287" s="79"/>
      <c r="S287" s="79"/>
      <c r="T287" s="79"/>
      <c r="U287" s="251"/>
      <c r="V287" s="212"/>
      <c r="W287" s="212"/>
      <c r="X287" s="212"/>
      <c r="Y287" s="212"/>
      <c r="Z287" s="212"/>
      <c r="AA287" s="212"/>
    </row>
    <row r="288" spans="1:27" s="2" customFormat="1" ht="25.5" customHeight="1">
      <c r="A288" s="208" t="s">
        <v>227</v>
      </c>
      <c r="B288" s="244" t="s">
        <v>184</v>
      </c>
      <c r="C288" s="9"/>
      <c r="D288" s="79"/>
      <c r="E288" s="79"/>
      <c r="F288" s="185"/>
      <c r="G288" s="185"/>
      <c r="H288" s="52" t="s">
        <v>19</v>
      </c>
      <c r="I288" s="17">
        <f>K288</f>
        <v>594.80633</v>
      </c>
      <c r="J288" s="17"/>
      <c r="K288" s="35">
        <f>K290</f>
        <v>594.80633</v>
      </c>
      <c r="L288" s="17"/>
      <c r="M288" s="20"/>
      <c r="N288" s="20"/>
      <c r="O288" s="79"/>
      <c r="P288" s="79"/>
      <c r="Q288" s="79"/>
      <c r="R288" s="79"/>
      <c r="S288" s="79"/>
      <c r="T288" s="79"/>
      <c r="U288" s="255" t="s">
        <v>30</v>
      </c>
      <c r="V288" s="183"/>
      <c r="W288" s="183"/>
      <c r="X288" s="183"/>
      <c r="Y288" s="183"/>
      <c r="Z288" s="183"/>
      <c r="AA288" s="183"/>
    </row>
    <row r="289" spans="1:27" s="2" customFormat="1" ht="25.5" customHeight="1">
      <c r="A289" s="184"/>
      <c r="B289" s="245"/>
      <c r="C289" s="9"/>
      <c r="D289" s="79"/>
      <c r="E289" s="79"/>
      <c r="F289" s="185"/>
      <c r="G289" s="185"/>
      <c r="H289" s="52" t="s">
        <v>20</v>
      </c>
      <c r="I289" s="17"/>
      <c r="J289" s="17"/>
      <c r="K289" s="35"/>
      <c r="L289" s="17"/>
      <c r="M289" s="20"/>
      <c r="N289" s="20"/>
      <c r="O289" s="79"/>
      <c r="P289" s="79"/>
      <c r="Q289" s="79"/>
      <c r="R289" s="79"/>
      <c r="S289" s="79"/>
      <c r="T289" s="79"/>
      <c r="U289" s="256"/>
      <c r="V289" s="183"/>
      <c r="W289" s="183"/>
      <c r="X289" s="183"/>
      <c r="Y289" s="183"/>
      <c r="Z289" s="183"/>
      <c r="AA289" s="183"/>
    </row>
    <row r="290" spans="1:27" s="2" customFormat="1" ht="25.5" customHeight="1">
      <c r="A290" s="184"/>
      <c r="B290" s="245"/>
      <c r="C290" s="9"/>
      <c r="D290" s="79"/>
      <c r="E290" s="79"/>
      <c r="F290" s="185"/>
      <c r="G290" s="185"/>
      <c r="H290" s="52" t="s">
        <v>16</v>
      </c>
      <c r="I290" s="17">
        <f>K290+L290</f>
        <v>594.80633</v>
      </c>
      <c r="J290" s="17"/>
      <c r="K290" s="35">
        <f>594.80363+0.0027</f>
        <v>594.80633</v>
      </c>
      <c r="L290" s="17"/>
      <c r="M290" s="20"/>
      <c r="N290" s="20"/>
      <c r="O290" s="79"/>
      <c r="P290" s="79"/>
      <c r="Q290" s="79"/>
      <c r="R290" s="79"/>
      <c r="S290" s="79"/>
      <c r="T290" s="79"/>
      <c r="U290" s="257"/>
      <c r="V290" s="183"/>
      <c r="W290" s="183"/>
      <c r="X290" s="183"/>
      <c r="Y290" s="183"/>
      <c r="Z290" s="183"/>
      <c r="AA290" s="183"/>
    </row>
    <row r="291" spans="1:27" s="2" customFormat="1" ht="21" customHeight="1">
      <c r="A291" s="261" t="s">
        <v>245</v>
      </c>
      <c r="B291" s="377" t="s">
        <v>162</v>
      </c>
      <c r="C291" s="4"/>
      <c r="D291" s="4"/>
      <c r="E291" s="4"/>
      <c r="F291" s="8"/>
      <c r="G291" s="8"/>
      <c r="H291" s="52" t="s">
        <v>19</v>
      </c>
      <c r="I291" s="17">
        <f>I294</f>
        <v>1398.1263300000001</v>
      </c>
      <c r="J291" s="17">
        <f>J294</f>
        <v>380.32399999999996</v>
      </c>
      <c r="K291" s="35">
        <f>K294</f>
        <v>474.72300000000001</v>
      </c>
      <c r="L291" s="17">
        <f>L294</f>
        <v>543.07933000000003</v>
      </c>
      <c r="M291" s="20"/>
      <c r="N291" s="20"/>
      <c r="O291" s="34"/>
      <c r="P291" s="34"/>
      <c r="Q291" s="34"/>
      <c r="R291" s="34"/>
      <c r="S291" s="34"/>
      <c r="T291" s="34"/>
      <c r="U291" s="285" t="s">
        <v>30</v>
      </c>
      <c r="V291" s="1"/>
      <c r="W291" s="1"/>
      <c r="X291" s="1"/>
      <c r="Y291" s="1"/>
      <c r="Z291" s="1"/>
      <c r="AA291" s="1"/>
    </row>
    <row r="292" spans="1:27" s="2" customFormat="1" ht="21.75" hidden="1" customHeight="1" thickBot="1">
      <c r="A292" s="262"/>
      <c r="B292" s="378"/>
      <c r="C292" s="13"/>
      <c r="D292" s="13"/>
      <c r="E292" s="13"/>
      <c r="F292" s="14"/>
      <c r="G292" s="14"/>
      <c r="H292" s="52" t="s">
        <v>20</v>
      </c>
      <c r="I292" s="35"/>
      <c r="J292" s="35"/>
      <c r="K292" s="35"/>
      <c r="L292" s="35"/>
      <c r="M292" s="20"/>
      <c r="N292" s="20"/>
      <c r="O292" s="34"/>
      <c r="P292" s="34"/>
      <c r="Q292" s="34"/>
      <c r="R292" s="34"/>
      <c r="S292" s="34"/>
      <c r="T292" s="34"/>
      <c r="U292" s="286"/>
      <c r="V292" s="1"/>
      <c r="W292" s="1"/>
      <c r="X292" s="1"/>
      <c r="Y292" s="1"/>
      <c r="Z292" s="1"/>
      <c r="AA292" s="1"/>
    </row>
    <row r="293" spans="1:27" s="2" customFormat="1" ht="21.75" customHeight="1">
      <c r="A293" s="262"/>
      <c r="B293" s="378"/>
      <c r="C293" s="13"/>
      <c r="D293" s="13"/>
      <c r="E293" s="13"/>
      <c r="F293" s="14"/>
      <c r="G293" s="14"/>
      <c r="H293" s="52" t="s">
        <v>20</v>
      </c>
      <c r="I293" s="17"/>
      <c r="J293" s="17"/>
      <c r="K293" s="35"/>
      <c r="L293" s="17"/>
      <c r="M293" s="20"/>
      <c r="N293" s="20"/>
      <c r="O293" s="34"/>
      <c r="P293" s="34"/>
      <c r="Q293" s="34"/>
      <c r="R293" s="34"/>
      <c r="S293" s="34"/>
      <c r="T293" s="34"/>
      <c r="U293" s="286"/>
      <c r="V293" s="23"/>
      <c r="W293" s="23"/>
      <c r="X293" s="23"/>
      <c r="Y293" s="23"/>
      <c r="Z293" s="23"/>
      <c r="AA293" s="23"/>
    </row>
    <row r="294" spans="1:27" s="2" customFormat="1" ht="34.5" customHeight="1">
      <c r="A294" s="263"/>
      <c r="B294" s="379"/>
      <c r="C294" s="13"/>
      <c r="D294" s="13"/>
      <c r="E294" s="13"/>
      <c r="F294" s="14"/>
      <c r="G294" s="14"/>
      <c r="H294" s="52" t="s">
        <v>16</v>
      </c>
      <c r="I294" s="35">
        <f>J294+K294+L294</f>
        <v>1398.1263300000001</v>
      </c>
      <c r="J294" s="35">
        <f>312.828+67.496</f>
        <v>380.32399999999996</v>
      </c>
      <c r="K294" s="35">
        <f>304.773+68+68+33.95</f>
        <v>474.72300000000001</v>
      </c>
      <c r="L294" s="35">
        <f>407.30933+135.77</f>
        <v>543.07933000000003</v>
      </c>
      <c r="M294" s="20"/>
      <c r="N294" s="20"/>
      <c r="O294" s="34"/>
      <c r="P294" s="34"/>
      <c r="Q294" s="34"/>
      <c r="R294" s="34"/>
      <c r="S294" s="34"/>
      <c r="T294" s="34"/>
      <c r="U294" s="289"/>
      <c r="V294" s="23"/>
      <c r="W294" s="23"/>
      <c r="X294" s="23"/>
      <c r="Y294" s="23"/>
      <c r="Z294" s="23"/>
      <c r="AA294" s="23"/>
    </row>
    <row r="295" spans="1:27" s="2" customFormat="1" ht="21" customHeight="1">
      <c r="A295" s="261" t="s">
        <v>326</v>
      </c>
      <c r="B295" s="273" t="s">
        <v>327</v>
      </c>
      <c r="C295" s="241"/>
      <c r="D295" s="241"/>
      <c r="E295" s="241"/>
      <c r="F295" s="14"/>
      <c r="G295" s="14"/>
      <c r="H295" s="52" t="s">
        <v>19</v>
      </c>
      <c r="I295" s="35">
        <f>L295</f>
        <v>33.950000000000003</v>
      </c>
      <c r="J295" s="35"/>
      <c r="K295" s="35"/>
      <c r="L295" s="35">
        <f>L297</f>
        <v>33.950000000000003</v>
      </c>
      <c r="M295" s="20"/>
      <c r="N295" s="20"/>
      <c r="O295" s="79"/>
      <c r="P295" s="79"/>
      <c r="Q295" s="79"/>
      <c r="R295" s="79"/>
      <c r="S295" s="79"/>
      <c r="T295" s="79"/>
      <c r="U295" s="255" t="s">
        <v>30</v>
      </c>
      <c r="V295" s="236"/>
      <c r="W295" s="236"/>
      <c r="X295" s="236"/>
      <c r="Y295" s="236"/>
      <c r="Z295" s="236"/>
      <c r="AA295" s="236"/>
    </row>
    <row r="296" spans="1:27" s="2" customFormat="1" ht="21.75" customHeight="1">
      <c r="A296" s="262"/>
      <c r="B296" s="274"/>
      <c r="C296" s="241"/>
      <c r="D296" s="241"/>
      <c r="E296" s="241"/>
      <c r="F296" s="14"/>
      <c r="G296" s="14"/>
      <c r="H296" s="52" t="s">
        <v>20</v>
      </c>
      <c r="I296" s="35"/>
      <c r="J296" s="35"/>
      <c r="K296" s="35"/>
      <c r="L296" s="35"/>
      <c r="M296" s="20"/>
      <c r="N296" s="20"/>
      <c r="O296" s="79"/>
      <c r="P296" s="79"/>
      <c r="Q296" s="79"/>
      <c r="R296" s="79"/>
      <c r="S296" s="79"/>
      <c r="T296" s="79"/>
      <c r="U296" s="256"/>
      <c r="V296" s="236"/>
      <c r="W296" s="236"/>
      <c r="X296" s="236"/>
      <c r="Y296" s="236"/>
      <c r="Z296" s="236"/>
      <c r="AA296" s="236"/>
    </row>
    <row r="297" spans="1:27" s="2" customFormat="1" ht="34.5" customHeight="1">
      <c r="A297" s="262"/>
      <c r="B297" s="275"/>
      <c r="C297" s="241"/>
      <c r="D297" s="241"/>
      <c r="E297" s="241"/>
      <c r="F297" s="14"/>
      <c r="G297" s="14"/>
      <c r="H297" s="52" t="s">
        <v>16</v>
      </c>
      <c r="I297" s="35">
        <f>L297</f>
        <v>33.950000000000003</v>
      </c>
      <c r="J297" s="35"/>
      <c r="K297" s="35"/>
      <c r="L297" s="35">
        <v>33.950000000000003</v>
      </c>
      <c r="M297" s="20"/>
      <c r="N297" s="20"/>
      <c r="O297" s="79"/>
      <c r="P297" s="79"/>
      <c r="Q297" s="79"/>
      <c r="R297" s="79"/>
      <c r="S297" s="79"/>
      <c r="T297" s="79"/>
      <c r="U297" s="257"/>
      <c r="V297" s="236"/>
      <c r="W297" s="236"/>
      <c r="X297" s="236"/>
      <c r="Y297" s="236"/>
      <c r="Z297" s="236"/>
      <c r="AA297" s="236"/>
    </row>
    <row r="298" spans="1:27" s="2" customFormat="1" ht="31.5" customHeight="1">
      <c r="A298" s="263"/>
      <c r="B298" s="374" t="s">
        <v>79</v>
      </c>
      <c r="C298" s="47"/>
      <c r="D298" s="47"/>
      <c r="E298" s="47"/>
      <c r="F298" s="8"/>
      <c r="G298" s="8"/>
      <c r="H298" s="27" t="s">
        <v>19</v>
      </c>
      <c r="I298" s="37">
        <f>I300</f>
        <v>4751.1482999999998</v>
      </c>
      <c r="J298" s="37">
        <f>J300</f>
        <v>1155.22163</v>
      </c>
      <c r="K298" s="37">
        <f>K300</f>
        <v>1783.19967</v>
      </c>
      <c r="L298" s="37">
        <f>L300</f>
        <v>1812.7269999999999</v>
      </c>
      <c r="M298" s="20"/>
      <c r="N298" s="20"/>
      <c r="O298" s="47"/>
      <c r="P298" s="47"/>
      <c r="Q298" s="47"/>
      <c r="R298" s="47"/>
      <c r="S298" s="47"/>
      <c r="T298" s="47"/>
      <c r="U298" s="313"/>
      <c r="V298" s="45"/>
      <c r="W298" s="45"/>
      <c r="X298" s="45"/>
      <c r="Y298" s="45"/>
      <c r="Z298" s="45"/>
      <c r="AA298" s="45"/>
    </row>
    <row r="299" spans="1:27" s="2" customFormat="1" ht="30" customHeight="1">
      <c r="A299" s="46"/>
      <c r="B299" s="375"/>
      <c r="C299" s="47"/>
      <c r="D299" s="47"/>
      <c r="E299" s="47"/>
      <c r="F299" s="8"/>
      <c r="G299" s="8"/>
      <c r="H299" s="27" t="s">
        <v>20</v>
      </c>
      <c r="I299" s="37"/>
      <c r="J299" s="37"/>
      <c r="K299" s="37"/>
      <c r="L299" s="37"/>
      <c r="M299" s="20"/>
      <c r="N299" s="20"/>
      <c r="O299" s="47"/>
      <c r="P299" s="47"/>
      <c r="Q299" s="47"/>
      <c r="R299" s="47"/>
      <c r="S299" s="47"/>
      <c r="T299" s="47"/>
      <c r="U299" s="314"/>
      <c r="V299" s="45"/>
      <c r="W299" s="45"/>
      <c r="X299" s="45"/>
      <c r="Y299" s="45"/>
      <c r="Z299" s="45"/>
      <c r="AA299" s="45"/>
    </row>
    <row r="300" spans="1:27" s="2" customFormat="1" ht="21" customHeight="1">
      <c r="A300" s="46"/>
      <c r="B300" s="376"/>
      <c r="C300" s="47"/>
      <c r="D300" s="47"/>
      <c r="E300" s="47"/>
      <c r="F300" s="8"/>
      <c r="G300" s="8"/>
      <c r="H300" s="27" t="s">
        <v>16</v>
      </c>
      <c r="I300" s="37">
        <f>I303+I306+I309</f>
        <v>4751.1482999999998</v>
      </c>
      <c r="J300" s="37">
        <f>J303+J306</f>
        <v>1155.22163</v>
      </c>
      <c r="K300" s="37">
        <f>K303+K306</f>
        <v>1783.19967</v>
      </c>
      <c r="L300" s="37">
        <f>L303+L306+L309</f>
        <v>1812.7269999999999</v>
      </c>
      <c r="M300" s="20"/>
      <c r="N300" s="20"/>
      <c r="O300" s="47"/>
      <c r="P300" s="47"/>
      <c r="Q300" s="47"/>
      <c r="R300" s="47"/>
      <c r="S300" s="47"/>
      <c r="T300" s="47"/>
      <c r="U300" s="315"/>
      <c r="V300" s="45"/>
      <c r="W300" s="45"/>
      <c r="X300" s="45"/>
      <c r="Y300" s="45"/>
      <c r="Z300" s="45"/>
      <c r="AA300" s="45"/>
    </row>
    <row r="301" spans="1:27" s="2" customFormat="1" ht="22.5" customHeight="1">
      <c r="A301" s="261" t="s">
        <v>80</v>
      </c>
      <c r="B301" s="258" t="s">
        <v>185</v>
      </c>
      <c r="C301" s="4"/>
      <c r="D301" s="4"/>
      <c r="E301" s="4"/>
      <c r="F301" s="8"/>
      <c r="G301" s="8"/>
      <c r="H301" s="52" t="s">
        <v>19</v>
      </c>
      <c r="I301" s="38">
        <f>J301+K301+L301</f>
        <v>1157.40263</v>
      </c>
      <c r="J301" s="38">
        <f>J303</f>
        <v>382.40262999999999</v>
      </c>
      <c r="K301" s="38">
        <f>K303</f>
        <v>385</v>
      </c>
      <c r="L301" s="38">
        <f>L303</f>
        <v>390</v>
      </c>
      <c r="M301" s="20"/>
      <c r="N301" s="20"/>
      <c r="O301" s="34"/>
      <c r="P301" s="34"/>
      <c r="Q301" s="34"/>
      <c r="R301" s="34"/>
      <c r="S301" s="34"/>
      <c r="T301" s="34"/>
      <c r="U301" s="250" t="s">
        <v>30</v>
      </c>
      <c r="V301" s="23"/>
      <c r="W301" s="23"/>
      <c r="X301" s="23"/>
      <c r="Y301" s="23"/>
      <c r="Z301" s="23"/>
      <c r="AA301" s="23"/>
    </row>
    <row r="302" spans="1:27" s="2" customFormat="1" ht="28.5" customHeight="1">
      <c r="A302" s="262"/>
      <c r="B302" s="355"/>
      <c r="C302" s="4"/>
      <c r="D302" s="4"/>
      <c r="E302" s="4"/>
      <c r="F302" s="8"/>
      <c r="G302" s="8"/>
      <c r="H302" s="52" t="s">
        <v>20</v>
      </c>
      <c r="I302" s="38"/>
      <c r="J302" s="38"/>
      <c r="K302" s="37"/>
      <c r="L302" s="37"/>
      <c r="M302" s="20"/>
      <c r="N302" s="20"/>
      <c r="O302" s="34"/>
      <c r="P302" s="34"/>
      <c r="Q302" s="34"/>
      <c r="R302" s="34"/>
      <c r="S302" s="34"/>
      <c r="T302" s="34"/>
      <c r="U302" s="251"/>
      <c r="V302" s="23"/>
      <c r="W302" s="23"/>
      <c r="X302" s="23"/>
      <c r="Y302" s="23"/>
      <c r="Z302" s="23"/>
      <c r="AA302" s="23"/>
    </row>
    <row r="303" spans="1:27" s="2" customFormat="1" ht="27" customHeight="1">
      <c r="A303" s="290"/>
      <c r="B303" s="356"/>
      <c r="C303" s="4"/>
      <c r="D303" s="4"/>
      <c r="E303" s="4"/>
      <c r="F303" s="8"/>
      <c r="G303" s="8"/>
      <c r="H303" s="52" t="s">
        <v>16</v>
      </c>
      <c r="I303" s="38">
        <f>J303+K303+L303</f>
        <v>1157.40263</v>
      </c>
      <c r="J303" s="38">
        <v>382.40262999999999</v>
      </c>
      <c r="K303" s="38">
        <v>385</v>
      </c>
      <c r="L303" s="38">
        <v>390</v>
      </c>
      <c r="M303" s="20"/>
      <c r="N303" s="20"/>
      <c r="O303" s="34"/>
      <c r="P303" s="34"/>
      <c r="Q303" s="34"/>
      <c r="R303" s="34"/>
      <c r="S303" s="34"/>
      <c r="T303" s="34"/>
      <c r="U303" s="251"/>
      <c r="V303" s="19"/>
      <c r="W303" s="19"/>
      <c r="X303" s="19"/>
      <c r="Y303" s="19"/>
      <c r="Z303" s="19"/>
      <c r="AA303" s="19"/>
    </row>
    <row r="304" spans="1:27" s="23" customFormat="1" ht="26.25" customHeight="1">
      <c r="A304" s="264" t="s">
        <v>81</v>
      </c>
      <c r="B304" s="279" t="s">
        <v>163</v>
      </c>
      <c r="C304" s="7"/>
      <c r="D304" s="7"/>
      <c r="E304" s="7"/>
      <c r="F304" s="7"/>
      <c r="G304" s="7"/>
      <c r="H304" s="52" t="s">
        <v>19</v>
      </c>
      <c r="I304" s="64">
        <f>I306</f>
        <v>3510.7056699999998</v>
      </c>
      <c r="J304" s="64">
        <f>J306</f>
        <v>772.81899999999996</v>
      </c>
      <c r="K304" s="64">
        <f>K306</f>
        <v>1398.19967</v>
      </c>
      <c r="L304" s="64">
        <f>L306</f>
        <v>1339.6869999999999</v>
      </c>
      <c r="M304" s="7"/>
      <c r="N304" s="28"/>
      <c r="O304" s="28"/>
      <c r="P304" s="10"/>
      <c r="Q304" s="10"/>
      <c r="R304" s="10"/>
      <c r="S304" s="10"/>
      <c r="T304" s="10"/>
      <c r="U304" s="276" t="s">
        <v>30</v>
      </c>
    </row>
    <row r="305" spans="1:27" s="23" customFormat="1" ht="21.75" customHeight="1">
      <c r="A305" s="265"/>
      <c r="B305" s="280"/>
      <c r="C305" s="7"/>
      <c r="D305" s="7"/>
      <c r="E305" s="7"/>
      <c r="F305" s="7"/>
      <c r="G305" s="7"/>
      <c r="H305" s="52" t="s">
        <v>20</v>
      </c>
      <c r="I305" s="21"/>
      <c r="J305" s="21"/>
      <c r="K305" s="21"/>
      <c r="L305" s="21"/>
      <c r="M305" s="7"/>
      <c r="N305" s="28"/>
      <c r="O305" s="28"/>
      <c r="P305" s="10"/>
      <c r="Q305" s="10"/>
      <c r="R305" s="10"/>
      <c r="S305" s="10"/>
      <c r="T305" s="10"/>
      <c r="U305" s="277"/>
    </row>
    <row r="306" spans="1:27" s="23" customFormat="1" ht="23.25" customHeight="1">
      <c r="A306" s="265"/>
      <c r="B306" s="280"/>
      <c r="C306" s="7"/>
      <c r="D306" s="7"/>
      <c r="E306" s="7"/>
      <c r="F306" s="7"/>
      <c r="G306" s="7"/>
      <c r="H306" s="52" t="s">
        <v>16</v>
      </c>
      <c r="I306" s="38">
        <f>J306+K306+L306</f>
        <v>3510.7056699999998</v>
      </c>
      <c r="J306" s="64">
        <f>585.115+187.704</f>
        <v>772.81899999999996</v>
      </c>
      <c r="K306" s="64">
        <f>939.15967+188+188+83.04</f>
        <v>1398.19967</v>
      </c>
      <c r="L306" s="64">
        <f>1004.765+334.922</f>
        <v>1339.6869999999999</v>
      </c>
      <c r="M306" s="7"/>
      <c r="N306" s="28"/>
      <c r="O306" s="28"/>
      <c r="P306" s="10"/>
      <c r="Q306" s="10"/>
      <c r="R306" s="10"/>
      <c r="S306" s="10"/>
      <c r="T306" s="10"/>
      <c r="U306" s="278"/>
    </row>
    <row r="307" spans="1:27" s="236" customFormat="1" ht="23.25" customHeight="1">
      <c r="A307" s="264" t="s">
        <v>328</v>
      </c>
      <c r="B307" s="279" t="s">
        <v>329</v>
      </c>
      <c r="C307" s="243"/>
      <c r="D307" s="240"/>
      <c r="E307" s="240"/>
      <c r="F307" s="240"/>
      <c r="G307" s="240"/>
      <c r="H307" s="52" t="s">
        <v>19</v>
      </c>
      <c r="I307" s="38">
        <f>L307</f>
        <v>83.04</v>
      </c>
      <c r="J307" s="64"/>
      <c r="K307" s="64"/>
      <c r="L307" s="64">
        <f>L309</f>
        <v>83.04</v>
      </c>
      <c r="M307" s="240"/>
      <c r="N307" s="28"/>
      <c r="O307" s="28"/>
      <c r="P307" s="10"/>
      <c r="Q307" s="10"/>
      <c r="R307" s="10"/>
      <c r="S307" s="10"/>
      <c r="T307" s="10"/>
      <c r="U307" s="276" t="s">
        <v>30</v>
      </c>
    </row>
    <row r="308" spans="1:27" s="236" customFormat="1" ht="23.25" customHeight="1">
      <c r="A308" s="265"/>
      <c r="B308" s="280"/>
      <c r="C308" s="243"/>
      <c r="D308" s="240"/>
      <c r="E308" s="240"/>
      <c r="F308" s="240"/>
      <c r="G308" s="240"/>
      <c r="H308" s="52" t="s">
        <v>20</v>
      </c>
      <c r="I308" s="38"/>
      <c r="J308" s="64"/>
      <c r="K308" s="64"/>
      <c r="L308" s="64"/>
      <c r="M308" s="240"/>
      <c r="N308" s="28"/>
      <c r="O308" s="28"/>
      <c r="P308" s="10"/>
      <c r="Q308" s="10"/>
      <c r="R308" s="10"/>
      <c r="S308" s="10"/>
      <c r="T308" s="10"/>
      <c r="U308" s="277"/>
    </row>
    <row r="309" spans="1:27" s="236" customFormat="1" ht="23.25" customHeight="1">
      <c r="A309" s="265"/>
      <c r="B309" s="281"/>
      <c r="C309" s="243"/>
      <c r="D309" s="240"/>
      <c r="E309" s="240"/>
      <c r="F309" s="240"/>
      <c r="G309" s="240"/>
      <c r="H309" s="52" t="s">
        <v>16</v>
      </c>
      <c r="I309" s="38">
        <f>L309</f>
        <v>83.04</v>
      </c>
      <c r="J309" s="64"/>
      <c r="K309" s="64"/>
      <c r="L309" s="64">
        <v>83.04</v>
      </c>
      <c r="M309" s="240"/>
      <c r="N309" s="28"/>
      <c r="O309" s="28"/>
      <c r="P309" s="10"/>
      <c r="Q309" s="10"/>
      <c r="R309" s="10"/>
      <c r="S309" s="10"/>
      <c r="T309" s="10"/>
      <c r="U309" s="278"/>
    </row>
    <row r="310" spans="1:27" s="2" customFormat="1" ht="31.5" customHeight="1">
      <c r="A310" s="291" t="s">
        <v>83</v>
      </c>
      <c r="B310" s="345" t="s">
        <v>82</v>
      </c>
      <c r="C310" s="9"/>
      <c r="D310" s="4"/>
      <c r="E310" s="4"/>
      <c r="F310" s="8"/>
      <c r="G310" s="8"/>
      <c r="H310" s="27" t="s">
        <v>19</v>
      </c>
      <c r="I310" s="21">
        <f>I312</f>
        <v>57.900000000000006</v>
      </c>
      <c r="J310" s="21">
        <f>J312</f>
        <v>37.1</v>
      </c>
      <c r="K310" s="21">
        <f>K312</f>
        <v>0</v>
      </c>
      <c r="L310" s="21">
        <f>L312</f>
        <v>20.8</v>
      </c>
      <c r="M310" s="20"/>
      <c r="N310" s="20"/>
      <c r="O310" s="34"/>
      <c r="P310" s="34"/>
      <c r="Q310" s="34"/>
      <c r="R310" s="34"/>
      <c r="S310" s="34"/>
      <c r="T310" s="34"/>
      <c r="U310" s="32"/>
      <c r="V310" s="16"/>
      <c r="W310" s="16"/>
      <c r="X310" s="16"/>
      <c r="Y310" s="16"/>
      <c r="Z310" s="16"/>
      <c r="AA310" s="16"/>
    </row>
    <row r="311" spans="1:27" s="2" customFormat="1" ht="26.25" customHeight="1">
      <c r="A311" s="292"/>
      <c r="B311" s="370"/>
      <c r="C311" s="9"/>
      <c r="D311" s="4"/>
      <c r="E311" s="4"/>
      <c r="F311" s="8"/>
      <c r="G311" s="8"/>
      <c r="H311" s="27" t="s">
        <v>20</v>
      </c>
      <c r="I311" s="21"/>
      <c r="J311" s="21"/>
      <c r="K311" s="17"/>
      <c r="L311" s="17"/>
      <c r="M311" s="20"/>
      <c r="N311" s="20"/>
      <c r="O311" s="34"/>
      <c r="P311" s="34"/>
      <c r="Q311" s="34"/>
      <c r="R311" s="34"/>
      <c r="S311" s="34"/>
      <c r="T311" s="34"/>
      <c r="U311" s="32"/>
      <c r="V311" s="23"/>
      <c r="W311" s="23"/>
      <c r="X311" s="23"/>
      <c r="Y311" s="23"/>
      <c r="Z311" s="23"/>
      <c r="AA311" s="23"/>
    </row>
    <row r="312" spans="1:27" s="2" customFormat="1" ht="27.75" customHeight="1">
      <c r="A312" s="292"/>
      <c r="B312" s="370"/>
      <c r="C312" s="9"/>
      <c r="D312" s="4"/>
      <c r="E312" s="4"/>
      <c r="F312" s="8"/>
      <c r="G312" s="8"/>
      <c r="H312" s="27" t="s">
        <v>16</v>
      </c>
      <c r="I312" s="21">
        <f>I316+I317</f>
        <v>57.900000000000006</v>
      </c>
      <c r="J312" s="21">
        <f>J316+J317</f>
        <v>37.1</v>
      </c>
      <c r="K312" s="21">
        <f>K316</f>
        <v>0</v>
      </c>
      <c r="L312" s="21">
        <f>L316</f>
        <v>20.8</v>
      </c>
      <c r="M312" s="20"/>
      <c r="N312" s="20"/>
      <c r="O312" s="34"/>
      <c r="P312" s="34"/>
      <c r="Q312" s="34"/>
      <c r="R312" s="34"/>
      <c r="S312" s="34"/>
      <c r="T312" s="34"/>
      <c r="U312" s="32"/>
      <c r="V312" s="23"/>
      <c r="W312" s="23"/>
      <c r="X312" s="23"/>
      <c r="Y312" s="23"/>
      <c r="Z312" s="23"/>
      <c r="AA312" s="23"/>
    </row>
    <row r="313" spans="1:27" s="2" customFormat="1" ht="21.75" customHeight="1">
      <c r="A313" s="293"/>
      <c r="B313" s="371"/>
      <c r="C313" s="9"/>
      <c r="D313" s="4"/>
      <c r="E313" s="4"/>
      <c r="F313" s="8"/>
      <c r="G313" s="8"/>
      <c r="H313" s="27"/>
      <c r="I313" s="21"/>
      <c r="J313" s="21"/>
      <c r="K313" s="17"/>
      <c r="L313" s="17"/>
      <c r="M313" s="20"/>
      <c r="N313" s="20"/>
      <c r="O313" s="34"/>
      <c r="P313" s="34"/>
      <c r="Q313" s="34"/>
      <c r="R313" s="34"/>
      <c r="S313" s="34"/>
      <c r="T313" s="34"/>
      <c r="U313" s="32"/>
      <c r="V313" s="23"/>
      <c r="W313" s="23"/>
      <c r="X313" s="23"/>
      <c r="Y313" s="23"/>
      <c r="Z313" s="23"/>
      <c r="AA313" s="23"/>
    </row>
    <row r="314" spans="1:27" s="2" customFormat="1" ht="21.75" customHeight="1">
      <c r="A314" s="380" t="s">
        <v>84</v>
      </c>
      <c r="B314" s="372" t="s">
        <v>150</v>
      </c>
      <c r="C314" s="79"/>
      <c r="D314" s="79"/>
      <c r="E314" s="79"/>
      <c r="F314" s="8"/>
      <c r="G314" s="8"/>
      <c r="H314" s="52" t="s">
        <v>19</v>
      </c>
      <c r="I314" s="17">
        <f>I316</f>
        <v>20.8</v>
      </c>
      <c r="J314" s="17"/>
      <c r="K314" s="17"/>
      <c r="L314" s="17">
        <f>L316</f>
        <v>20.8</v>
      </c>
      <c r="M314" s="20"/>
      <c r="N314" s="20"/>
      <c r="O314" s="34"/>
      <c r="P314" s="34"/>
      <c r="Q314" s="34"/>
      <c r="R314" s="34"/>
      <c r="S314" s="34"/>
      <c r="T314" s="34"/>
      <c r="U314" s="285" t="s">
        <v>30</v>
      </c>
      <c r="V314" s="16"/>
      <c r="W314" s="16"/>
      <c r="X314" s="16"/>
      <c r="Y314" s="16"/>
      <c r="Z314" s="16"/>
      <c r="AA314" s="16"/>
    </row>
    <row r="315" spans="1:27" s="2" customFormat="1" ht="18" hidden="1" customHeight="1">
      <c r="A315" s="380"/>
      <c r="B315" s="372"/>
      <c r="C315" s="79"/>
      <c r="D315" s="79"/>
      <c r="E315" s="79"/>
      <c r="F315" s="8"/>
      <c r="G315" s="8"/>
      <c r="H315" s="52" t="s">
        <v>20</v>
      </c>
      <c r="I315" s="17"/>
      <c r="J315" s="17"/>
      <c r="K315" s="17"/>
      <c r="L315" s="17"/>
      <c r="M315" s="20"/>
      <c r="N315" s="20"/>
      <c r="O315" s="34"/>
      <c r="P315" s="34"/>
      <c r="Q315" s="34"/>
      <c r="R315" s="34"/>
      <c r="S315" s="34"/>
      <c r="T315" s="34"/>
      <c r="U315" s="316"/>
      <c r="V315" s="23"/>
      <c r="W315" s="23"/>
      <c r="X315" s="23"/>
      <c r="Y315" s="23"/>
      <c r="Z315" s="23"/>
      <c r="AA315" s="23"/>
    </row>
    <row r="316" spans="1:27" s="2" customFormat="1" ht="55.5" customHeight="1">
      <c r="A316" s="380"/>
      <c r="B316" s="372"/>
      <c r="C316" s="79"/>
      <c r="D316" s="79"/>
      <c r="E316" s="79"/>
      <c r="F316" s="8"/>
      <c r="G316" s="8"/>
      <c r="H316" s="52" t="s">
        <v>16</v>
      </c>
      <c r="I316" s="17">
        <f>J316+K316+L316</f>
        <v>20.8</v>
      </c>
      <c r="J316" s="17"/>
      <c r="K316" s="17"/>
      <c r="L316" s="17">
        <v>20.8</v>
      </c>
      <c r="M316" s="20"/>
      <c r="N316" s="20"/>
      <c r="O316" s="34"/>
      <c r="P316" s="34"/>
      <c r="Q316" s="34"/>
      <c r="R316" s="34"/>
      <c r="S316" s="34"/>
      <c r="T316" s="34"/>
      <c r="U316" s="316"/>
      <c r="V316" s="23"/>
      <c r="W316" s="23"/>
      <c r="X316" s="23"/>
      <c r="Y316" s="23"/>
      <c r="Z316" s="23"/>
      <c r="AA316" s="23"/>
    </row>
    <row r="317" spans="1:27" s="2" customFormat="1" ht="245.25" customHeight="1">
      <c r="A317" s="178" t="s">
        <v>224</v>
      </c>
      <c r="B317" s="182" t="s">
        <v>281</v>
      </c>
      <c r="C317" s="79"/>
      <c r="D317" s="79"/>
      <c r="E317" s="79"/>
      <c r="F317" s="178"/>
      <c r="G317" s="178"/>
      <c r="H317" s="52" t="s">
        <v>16</v>
      </c>
      <c r="I317" s="17">
        <f>J317</f>
        <v>37.1</v>
      </c>
      <c r="J317" s="17">
        <v>37.1</v>
      </c>
      <c r="K317" s="17"/>
      <c r="L317" s="17"/>
      <c r="M317" s="20"/>
      <c r="N317" s="20"/>
      <c r="O317" s="79"/>
      <c r="P317" s="79"/>
      <c r="Q317" s="79"/>
      <c r="R317" s="79"/>
      <c r="S317" s="79"/>
      <c r="T317" s="79"/>
      <c r="U317" s="287"/>
      <c r="V317" s="181"/>
      <c r="W317" s="181"/>
      <c r="X317" s="181"/>
      <c r="Y317" s="181"/>
      <c r="Z317" s="181"/>
      <c r="AA317" s="181"/>
    </row>
    <row r="318" spans="1:27" s="2" customFormat="1" ht="27.75" customHeight="1">
      <c r="A318" s="369" t="s">
        <v>86</v>
      </c>
      <c r="B318" s="373" t="s">
        <v>85</v>
      </c>
      <c r="C318" s="79"/>
      <c r="D318" s="79"/>
      <c r="E318" s="79"/>
      <c r="F318" s="8"/>
      <c r="G318" s="8"/>
      <c r="H318" s="27" t="s">
        <v>19</v>
      </c>
      <c r="I318" s="21">
        <f>I320</f>
        <v>4227.0415899999998</v>
      </c>
      <c r="J318" s="83">
        <f>J320</f>
        <v>3019.7340100000001</v>
      </c>
      <c r="K318" s="21">
        <f>K320</f>
        <v>1207.3075799999999</v>
      </c>
      <c r="L318" s="21">
        <f>L320</f>
        <v>0</v>
      </c>
      <c r="M318" s="20"/>
      <c r="N318" s="20"/>
      <c r="O318" s="34"/>
      <c r="P318" s="34"/>
      <c r="Q318" s="34"/>
      <c r="R318" s="34"/>
      <c r="S318" s="34"/>
      <c r="T318" s="34"/>
      <c r="U318" s="250"/>
      <c r="V318" s="16"/>
      <c r="W318" s="16"/>
      <c r="X318" s="16"/>
      <c r="Y318" s="16"/>
      <c r="Z318" s="16"/>
      <c r="AA318" s="16"/>
    </row>
    <row r="319" spans="1:27" s="2" customFormat="1" ht="29.25" customHeight="1">
      <c r="A319" s="369"/>
      <c r="B319" s="373"/>
      <c r="C319" s="79"/>
      <c r="D319" s="79"/>
      <c r="E319" s="79"/>
      <c r="F319" s="8"/>
      <c r="G319" s="8"/>
      <c r="H319" s="27" t="s">
        <v>20</v>
      </c>
      <c r="I319" s="21"/>
      <c r="J319" s="21"/>
      <c r="K319" s="21"/>
      <c r="L319" s="21"/>
      <c r="M319" s="20"/>
      <c r="N319" s="20"/>
      <c r="O319" s="34"/>
      <c r="P319" s="34"/>
      <c r="Q319" s="34"/>
      <c r="R319" s="34"/>
      <c r="S319" s="34"/>
      <c r="T319" s="34"/>
      <c r="U319" s="251"/>
      <c r="V319" s="23"/>
      <c r="W319" s="23"/>
      <c r="X319" s="23"/>
      <c r="Y319" s="23"/>
      <c r="Z319" s="23"/>
      <c r="AA319" s="23"/>
    </row>
    <row r="320" spans="1:27" s="2" customFormat="1" ht="42" customHeight="1">
      <c r="A320" s="369"/>
      <c r="B320" s="373"/>
      <c r="C320" s="79"/>
      <c r="D320" s="79"/>
      <c r="E320" s="79"/>
      <c r="F320" s="8"/>
      <c r="G320" s="8"/>
      <c r="H320" s="27" t="s">
        <v>16</v>
      </c>
      <c r="I320" s="64">
        <f>J320+K320+L320</f>
        <v>4227.0415899999998</v>
      </c>
      <c r="J320" s="64">
        <v>3019.7340100000001</v>
      </c>
      <c r="K320" s="64">
        <f>1989.40967-K269-K185+20.8-0.00009-499.5</f>
        <v>1207.3075799999999</v>
      </c>
      <c r="L320" s="64"/>
      <c r="M320" s="20"/>
      <c r="N320" s="20"/>
      <c r="O320" s="34"/>
      <c r="P320" s="34"/>
      <c r="Q320" s="34"/>
      <c r="R320" s="34"/>
      <c r="S320" s="34"/>
      <c r="T320" s="34"/>
      <c r="U320" s="251"/>
      <c r="V320" s="23"/>
      <c r="W320" s="23"/>
      <c r="X320" s="23"/>
      <c r="Y320" s="23"/>
      <c r="Z320" s="23"/>
      <c r="AA320" s="23"/>
    </row>
    <row r="321" spans="1:27" s="2" customFormat="1" ht="178.5" hidden="1" customHeight="1">
      <c r="A321" s="369"/>
      <c r="B321" s="373"/>
      <c r="C321" s="79"/>
      <c r="D321" s="79"/>
      <c r="E321" s="79"/>
      <c r="F321" s="8"/>
      <c r="G321" s="8"/>
      <c r="H321" s="26"/>
      <c r="I321" s="41"/>
      <c r="J321" s="41"/>
      <c r="K321" s="17"/>
      <c r="L321" s="17"/>
      <c r="M321" s="20"/>
      <c r="N321" s="20"/>
      <c r="O321" s="34"/>
      <c r="P321" s="34"/>
      <c r="Q321" s="34"/>
      <c r="R321" s="34"/>
      <c r="S321" s="34"/>
      <c r="T321" s="34"/>
      <c r="U321" s="251"/>
      <c r="V321" s="23"/>
      <c r="W321" s="23"/>
      <c r="X321" s="23"/>
      <c r="Y321" s="23"/>
      <c r="Z321" s="23"/>
      <c r="AA321" s="23"/>
    </row>
    <row r="322" spans="1:27" s="2" customFormat="1" ht="63.75" customHeight="1">
      <c r="A322" s="87" t="s">
        <v>87</v>
      </c>
      <c r="B322" s="86" t="s">
        <v>148</v>
      </c>
      <c r="C322" s="79"/>
      <c r="D322" s="79"/>
      <c r="E322" s="79"/>
      <c r="F322" s="8"/>
      <c r="G322" s="8"/>
      <c r="H322" s="27" t="s">
        <v>16</v>
      </c>
      <c r="I322" s="83">
        <f>J322+K322+L322</f>
        <v>4094.0985299999993</v>
      </c>
      <c r="J322" s="125">
        <f>J353+J324+J375</f>
        <v>1378.9040399999997</v>
      </c>
      <c r="K322" s="125">
        <f>K353+K324+K375</f>
        <v>1415.1944899999999</v>
      </c>
      <c r="L322" s="21">
        <v>1300</v>
      </c>
      <c r="M322" s="20"/>
      <c r="N322" s="20"/>
      <c r="O322" s="79"/>
      <c r="P322" s="79"/>
      <c r="Q322" s="79"/>
      <c r="R322" s="79"/>
      <c r="S322" s="79"/>
      <c r="T322" s="79"/>
      <c r="U322" s="99"/>
      <c r="V322" s="78"/>
      <c r="W322" s="78"/>
      <c r="X322" s="78"/>
      <c r="Y322" s="78"/>
      <c r="Z322" s="78"/>
      <c r="AA322" s="78"/>
    </row>
    <row r="323" spans="1:27" s="2" customFormat="1" ht="81" customHeight="1">
      <c r="A323" s="87" t="s">
        <v>88</v>
      </c>
      <c r="B323" s="86" t="s">
        <v>90</v>
      </c>
      <c r="C323" s="79"/>
      <c r="D323" s="79"/>
      <c r="E323" s="79"/>
      <c r="F323" s="8"/>
      <c r="G323" s="8"/>
      <c r="H323" s="27" t="s">
        <v>16</v>
      </c>
      <c r="I323" s="83">
        <f>I324+I353+I375</f>
        <v>4094.0985299999998</v>
      </c>
      <c r="J323" s="125">
        <f>J324+J353+J375</f>
        <v>1378.9040399999997</v>
      </c>
      <c r="K323" s="125">
        <f>K324+K353+K375</f>
        <v>1415.1944899999999</v>
      </c>
      <c r="L323" s="98">
        <f>L324+L353+L374</f>
        <v>1300</v>
      </c>
      <c r="M323" s="20"/>
      <c r="N323" s="20"/>
      <c r="O323" s="79"/>
      <c r="P323" s="79"/>
      <c r="Q323" s="79"/>
      <c r="R323" s="79"/>
      <c r="S323" s="79"/>
      <c r="T323" s="79"/>
      <c r="U323" s="33"/>
      <c r="V323" s="78"/>
      <c r="W323" s="78"/>
      <c r="X323" s="78"/>
      <c r="Y323" s="78"/>
      <c r="Z323" s="78"/>
      <c r="AA323" s="78"/>
    </row>
    <row r="324" spans="1:27" s="2" customFormat="1" ht="55.5" customHeight="1">
      <c r="A324" s="87" t="s">
        <v>89</v>
      </c>
      <c r="B324" s="166" t="s">
        <v>211</v>
      </c>
      <c r="C324" s="79"/>
      <c r="D324" s="79"/>
      <c r="E324" s="79"/>
      <c r="F324" s="8"/>
      <c r="G324" s="8"/>
      <c r="H324" s="27" t="s">
        <v>16</v>
      </c>
      <c r="I324" s="125">
        <f>I325+I332+I338+I343+I347+I352</f>
        <v>3232.23477</v>
      </c>
      <c r="J324" s="125">
        <f>J325+J332+J338+J343+J347+J352</f>
        <v>1338.2815299999997</v>
      </c>
      <c r="K324" s="83">
        <f>K325+K332+K338+K343+K347</f>
        <v>1381.4532399999998</v>
      </c>
      <c r="L324" s="83">
        <f>L325+L332+L338+L343+L347</f>
        <v>512.5</v>
      </c>
      <c r="M324" s="20"/>
      <c r="N324" s="20"/>
      <c r="O324" s="79"/>
      <c r="P324" s="79"/>
      <c r="Q324" s="79"/>
      <c r="R324" s="79"/>
      <c r="S324" s="79"/>
      <c r="T324" s="79"/>
      <c r="U324" s="33"/>
      <c r="V324" s="78"/>
      <c r="W324" s="78"/>
      <c r="X324" s="78"/>
      <c r="Y324" s="78"/>
      <c r="Z324" s="78"/>
      <c r="AA324" s="78"/>
    </row>
    <row r="325" spans="1:27" s="2" customFormat="1" ht="61.5" customHeight="1">
      <c r="A325" s="87" t="s">
        <v>91</v>
      </c>
      <c r="B325" s="86" t="s">
        <v>159</v>
      </c>
      <c r="C325" s="79"/>
      <c r="D325" s="79"/>
      <c r="E325" s="79"/>
      <c r="F325" s="8"/>
      <c r="G325" s="8"/>
      <c r="H325" s="27" t="s">
        <v>16</v>
      </c>
      <c r="I325" s="83">
        <f>I326+I328+I327+I329+I330+I331</f>
        <v>1018.08203</v>
      </c>
      <c r="J325" s="125">
        <f>J326+J328+J327+J329</f>
        <v>242.46602999999999</v>
      </c>
      <c r="K325" s="83">
        <f>K326+K330</f>
        <v>600.61599999999999</v>
      </c>
      <c r="L325" s="83">
        <f>L326+L331</f>
        <v>175</v>
      </c>
      <c r="M325" s="20"/>
      <c r="N325" s="20"/>
      <c r="O325" s="79"/>
      <c r="P325" s="79"/>
      <c r="Q325" s="79"/>
      <c r="R325" s="79"/>
      <c r="S325" s="79"/>
      <c r="T325" s="79"/>
      <c r="U325" s="33"/>
      <c r="V325" s="78"/>
      <c r="W325" s="78"/>
      <c r="X325" s="78"/>
      <c r="Y325" s="78"/>
      <c r="Z325" s="78"/>
      <c r="AA325" s="78"/>
    </row>
    <row r="326" spans="1:27" s="2" customFormat="1" ht="237" customHeight="1">
      <c r="A326" s="15" t="s">
        <v>92</v>
      </c>
      <c r="B326" s="161" t="s">
        <v>205</v>
      </c>
      <c r="C326" s="12"/>
      <c r="D326" s="12"/>
      <c r="E326" s="12"/>
      <c r="F326" s="15"/>
      <c r="G326" s="15"/>
      <c r="H326" s="88" t="s">
        <v>16</v>
      </c>
      <c r="I326" s="41">
        <f>J326+K326+L326</f>
        <v>65</v>
      </c>
      <c r="J326" s="41">
        <f>25+30+10</f>
        <v>65</v>
      </c>
      <c r="K326" s="64"/>
      <c r="L326" s="64"/>
      <c r="M326" s="20"/>
      <c r="N326" s="20"/>
      <c r="O326" s="79"/>
      <c r="P326" s="79"/>
      <c r="Q326" s="79"/>
      <c r="R326" s="79"/>
      <c r="S326" s="79"/>
      <c r="T326" s="79"/>
      <c r="U326" s="255" t="s">
        <v>30</v>
      </c>
      <c r="V326" s="78"/>
      <c r="W326" s="78"/>
      <c r="X326" s="78"/>
      <c r="Y326" s="78"/>
      <c r="Z326" s="78"/>
      <c r="AA326" s="78"/>
    </row>
    <row r="327" spans="1:27" s="2" customFormat="1" ht="142.5" customHeight="1">
      <c r="A327" s="15" t="s">
        <v>216</v>
      </c>
      <c r="B327" s="198" t="s">
        <v>218</v>
      </c>
      <c r="C327" s="12"/>
      <c r="D327" s="12"/>
      <c r="E327" s="12"/>
      <c r="F327" s="15"/>
      <c r="G327" s="15"/>
      <c r="H327" s="88" t="s">
        <v>16</v>
      </c>
      <c r="I327" s="41">
        <f>J327</f>
        <v>22.5</v>
      </c>
      <c r="J327" s="41">
        <f>12.6+9.9</f>
        <v>22.5</v>
      </c>
      <c r="K327" s="64"/>
      <c r="L327" s="64"/>
      <c r="M327" s="20"/>
      <c r="N327" s="20"/>
      <c r="O327" s="79"/>
      <c r="P327" s="79"/>
      <c r="Q327" s="79"/>
      <c r="R327" s="79"/>
      <c r="S327" s="79"/>
      <c r="T327" s="79"/>
      <c r="U327" s="256"/>
      <c r="V327" s="171"/>
      <c r="W327" s="171"/>
      <c r="X327" s="171"/>
      <c r="Y327" s="171"/>
      <c r="Z327" s="171"/>
      <c r="AA327" s="171"/>
    </row>
    <row r="328" spans="1:27" s="2" customFormat="1" ht="62.25" customHeight="1">
      <c r="A328" s="15" t="s">
        <v>189</v>
      </c>
      <c r="B328" s="198" t="s">
        <v>208</v>
      </c>
      <c r="C328" s="79"/>
      <c r="D328" s="79"/>
      <c r="E328" s="79"/>
      <c r="F328" s="164"/>
      <c r="G328" s="164"/>
      <c r="H328" s="52" t="s">
        <v>16</v>
      </c>
      <c r="I328" s="41">
        <f>J328</f>
        <v>126.36602999999999</v>
      </c>
      <c r="J328" s="41">
        <v>126.36602999999999</v>
      </c>
      <c r="K328" s="64"/>
      <c r="L328" s="64"/>
      <c r="M328" s="20"/>
      <c r="N328" s="20"/>
      <c r="O328" s="79"/>
      <c r="P328" s="79"/>
      <c r="Q328" s="79"/>
      <c r="R328" s="79"/>
      <c r="S328" s="79"/>
      <c r="T328" s="79"/>
      <c r="U328" s="255" t="s">
        <v>30</v>
      </c>
      <c r="V328" s="167"/>
      <c r="W328" s="167"/>
      <c r="X328" s="167"/>
      <c r="Y328" s="167"/>
      <c r="Z328" s="167"/>
      <c r="AA328" s="167"/>
    </row>
    <row r="329" spans="1:27" s="2" customFormat="1" ht="97.5" customHeight="1">
      <c r="A329" s="15" t="s">
        <v>207</v>
      </c>
      <c r="B329" s="219" t="s">
        <v>272</v>
      </c>
      <c r="C329" s="79"/>
      <c r="D329" s="79"/>
      <c r="E329" s="79"/>
      <c r="F329" s="174"/>
      <c r="G329" s="174"/>
      <c r="H329" s="52" t="s">
        <v>16</v>
      </c>
      <c r="I329" s="41">
        <f>J329</f>
        <v>28.6</v>
      </c>
      <c r="J329" s="41">
        <v>28.6</v>
      </c>
      <c r="K329" s="64"/>
      <c r="L329" s="64"/>
      <c r="M329" s="20"/>
      <c r="N329" s="20"/>
      <c r="O329" s="79"/>
      <c r="P329" s="79"/>
      <c r="Q329" s="79"/>
      <c r="R329" s="79"/>
      <c r="S329" s="79"/>
      <c r="T329" s="79"/>
      <c r="U329" s="256"/>
      <c r="V329" s="176"/>
      <c r="W329" s="176"/>
      <c r="X329" s="176"/>
      <c r="Y329" s="176"/>
      <c r="Z329" s="176"/>
      <c r="AA329" s="176"/>
    </row>
    <row r="330" spans="1:27" s="2" customFormat="1" ht="97.5" customHeight="1">
      <c r="A330" s="15" t="s">
        <v>217</v>
      </c>
      <c r="B330" s="214" t="s">
        <v>248</v>
      </c>
      <c r="C330" s="12"/>
      <c r="D330" s="12"/>
      <c r="E330" s="12"/>
      <c r="F330" s="15"/>
      <c r="G330" s="15"/>
      <c r="H330" s="88" t="s">
        <v>16</v>
      </c>
      <c r="I330" s="41">
        <f>K330</f>
        <v>600.61599999999999</v>
      </c>
      <c r="J330" s="41"/>
      <c r="K330" s="64">
        <v>600.61599999999999</v>
      </c>
      <c r="L330" s="64"/>
      <c r="M330" s="20"/>
      <c r="N330" s="20"/>
      <c r="O330" s="79"/>
      <c r="P330" s="79"/>
      <c r="Q330" s="79"/>
      <c r="R330" s="79"/>
      <c r="S330" s="79"/>
      <c r="T330" s="79"/>
      <c r="U330" s="256"/>
      <c r="V330" s="197"/>
      <c r="W330" s="197"/>
      <c r="X330" s="197"/>
      <c r="Y330" s="197"/>
      <c r="Z330" s="197"/>
      <c r="AA330" s="197"/>
    </row>
    <row r="331" spans="1:27" s="2" customFormat="1" ht="62.25" customHeight="1">
      <c r="A331" s="15" t="s">
        <v>230</v>
      </c>
      <c r="B331" s="214" t="s">
        <v>261</v>
      </c>
      <c r="C331" s="79"/>
      <c r="D331" s="79"/>
      <c r="E331" s="79"/>
      <c r="F331" s="199"/>
      <c r="G331" s="199"/>
      <c r="H331" s="52" t="s">
        <v>16</v>
      </c>
      <c r="I331" s="41">
        <f>K331+L331+J331</f>
        <v>175</v>
      </c>
      <c r="J331" s="41"/>
      <c r="K331" s="64"/>
      <c r="L331" s="64">
        <v>175</v>
      </c>
      <c r="M331" s="20"/>
      <c r="N331" s="20"/>
      <c r="O331" s="79"/>
      <c r="P331" s="79"/>
      <c r="Q331" s="79"/>
      <c r="R331" s="79"/>
      <c r="S331" s="79"/>
      <c r="T331" s="79"/>
      <c r="U331" s="257"/>
      <c r="V331" s="200"/>
      <c r="W331" s="200"/>
      <c r="X331" s="200"/>
      <c r="Y331" s="200"/>
      <c r="Z331" s="200"/>
      <c r="AA331" s="200"/>
    </row>
    <row r="332" spans="1:27" s="2" customFormat="1" ht="60.75" customHeight="1">
      <c r="A332" s="87" t="s">
        <v>93</v>
      </c>
      <c r="B332" s="86" t="s">
        <v>96</v>
      </c>
      <c r="C332" s="79"/>
      <c r="D332" s="79"/>
      <c r="E332" s="79"/>
      <c r="F332" s="8"/>
      <c r="G332" s="8"/>
      <c r="H332" s="27" t="s">
        <v>16</v>
      </c>
      <c r="I332" s="83">
        <f>I333+I334+I337+I336</f>
        <v>460.24104999999997</v>
      </c>
      <c r="J332" s="83">
        <f>J333+J334+J336</f>
        <v>168.36170999999999</v>
      </c>
      <c r="K332" s="83">
        <f>K337</f>
        <v>221.87934000000001</v>
      </c>
      <c r="L332" s="83">
        <f>L333+L334</f>
        <v>70</v>
      </c>
      <c r="M332" s="20"/>
      <c r="N332" s="20"/>
      <c r="O332" s="79"/>
      <c r="P332" s="79"/>
      <c r="Q332" s="79"/>
      <c r="R332" s="79"/>
      <c r="S332" s="79"/>
      <c r="T332" s="79"/>
      <c r="U332" s="33"/>
      <c r="V332" s="78"/>
      <c r="W332" s="78"/>
      <c r="X332" s="78"/>
      <c r="Y332" s="78"/>
      <c r="Z332" s="78"/>
      <c r="AA332" s="78"/>
    </row>
    <row r="333" spans="1:27" s="2" customFormat="1" ht="114" customHeight="1">
      <c r="A333" s="15" t="s">
        <v>94</v>
      </c>
      <c r="B333" s="146" t="s">
        <v>144</v>
      </c>
      <c r="C333" s="12"/>
      <c r="D333" s="12"/>
      <c r="E333" s="12"/>
      <c r="F333" s="15"/>
      <c r="G333" s="15"/>
      <c r="H333" s="52" t="s">
        <v>16</v>
      </c>
      <c r="I333" s="41">
        <f>J333+K333+L333</f>
        <v>13.5</v>
      </c>
      <c r="J333" s="41">
        <v>13.5</v>
      </c>
      <c r="K333" s="64"/>
      <c r="L333" s="64"/>
      <c r="M333" s="20"/>
      <c r="N333" s="20"/>
      <c r="O333" s="79"/>
      <c r="P333" s="79"/>
      <c r="Q333" s="79"/>
      <c r="R333" s="79"/>
      <c r="S333" s="79"/>
      <c r="T333" s="79"/>
      <c r="U333" s="282" t="s">
        <v>30</v>
      </c>
      <c r="V333" s="78"/>
      <c r="W333" s="78"/>
      <c r="X333" s="78"/>
      <c r="Y333" s="78"/>
      <c r="Z333" s="78"/>
      <c r="AA333" s="78"/>
    </row>
    <row r="334" spans="1:27" s="2" customFormat="1" ht="63" customHeight="1">
      <c r="A334" s="15" t="s">
        <v>95</v>
      </c>
      <c r="B334" s="214" t="s">
        <v>262</v>
      </c>
      <c r="C334" s="79"/>
      <c r="D334" s="79"/>
      <c r="E334" s="79"/>
      <c r="F334" s="8"/>
      <c r="G334" s="8"/>
      <c r="H334" s="52" t="s">
        <v>16</v>
      </c>
      <c r="I334" s="41">
        <f>K334+L334+J334</f>
        <v>87.5</v>
      </c>
      <c r="J334" s="41">
        <f>J335</f>
        <v>17.5</v>
      </c>
      <c r="K334" s="64"/>
      <c r="L334" s="215">
        <v>70</v>
      </c>
      <c r="M334" s="20"/>
      <c r="N334" s="20"/>
      <c r="O334" s="79"/>
      <c r="P334" s="79"/>
      <c r="Q334" s="79"/>
      <c r="R334" s="79"/>
      <c r="S334" s="79"/>
      <c r="T334" s="79"/>
      <c r="U334" s="283"/>
      <c r="V334" s="78"/>
      <c r="W334" s="78"/>
      <c r="X334" s="78"/>
      <c r="Y334" s="78"/>
      <c r="Z334" s="78"/>
      <c r="AA334" s="78"/>
    </row>
    <row r="335" spans="1:27" s="2" customFormat="1" ht="122.25" customHeight="1">
      <c r="A335" s="15" t="s">
        <v>215</v>
      </c>
      <c r="B335" s="173" t="s">
        <v>219</v>
      </c>
      <c r="C335" s="79"/>
      <c r="D335" s="79"/>
      <c r="E335" s="79"/>
      <c r="F335" s="172"/>
      <c r="G335" s="172"/>
      <c r="H335" s="52" t="s">
        <v>16</v>
      </c>
      <c r="I335" s="41">
        <f>J335</f>
        <v>17.5</v>
      </c>
      <c r="J335" s="41">
        <v>17.5</v>
      </c>
      <c r="K335" s="64"/>
      <c r="L335" s="64"/>
      <c r="M335" s="20"/>
      <c r="N335" s="20"/>
      <c r="O335" s="79"/>
      <c r="P335" s="79"/>
      <c r="Q335" s="79"/>
      <c r="R335" s="79"/>
      <c r="S335" s="79"/>
      <c r="T335" s="79"/>
      <c r="U335" s="283"/>
      <c r="V335" s="171"/>
      <c r="W335" s="171"/>
      <c r="X335" s="171"/>
      <c r="Y335" s="171"/>
      <c r="Z335" s="171"/>
      <c r="AA335" s="171"/>
    </row>
    <row r="336" spans="1:27" s="2" customFormat="1" ht="60.75" customHeight="1">
      <c r="A336" s="15" t="s">
        <v>97</v>
      </c>
      <c r="B336" s="168" t="s">
        <v>212</v>
      </c>
      <c r="C336" s="79"/>
      <c r="D336" s="79"/>
      <c r="E336" s="79"/>
      <c r="F336" s="164"/>
      <c r="G336" s="164"/>
      <c r="H336" s="52" t="s">
        <v>16</v>
      </c>
      <c r="I336" s="41">
        <f>J336</f>
        <v>137.36170999999999</v>
      </c>
      <c r="J336" s="41">
        <v>137.36170999999999</v>
      </c>
      <c r="K336" s="64"/>
      <c r="L336" s="64"/>
      <c r="M336" s="20"/>
      <c r="N336" s="20"/>
      <c r="O336" s="79"/>
      <c r="P336" s="79"/>
      <c r="Q336" s="79"/>
      <c r="R336" s="79"/>
      <c r="S336" s="79"/>
      <c r="T336" s="79"/>
      <c r="U336" s="283"/>
      <c r="V336" s="167"/>
      <c r="W336" s="167"/>
      <c r="X336" s="167"/>
      <c r="Y336" s="167"/>
      <c r="Z336" s="167"/>
      <c r="AA336" s="167"/>
    </row>
    <row r="337" spans="1:27" s="2" customFormat="1" ht="87" customHeight="1">
      <c r="A337" s="15" t="s">
        <v>209</v>
      </c>
      <c r="B337" s="213" t="s">
        <v>249</v>
      </c>
      <c r="C337" s="12"/>
      <c r="D337" s="12"/>
      <c r="E337" s="12"/>
      <c r="F337" s="15"/>
      <c r="G337" s="15"/>
      <c r="H337" s="88" t="s">
        <v>16</v>
      </c>
      <c r="I337" s="41">
        <f>K337</f>
        <v>221.87934000000001</v>
      </c>
      <c r="J337" s="41"/>
      <c r="K337" s="64">
        <v>221.87934000000001</v>
      </c>
      <c r="L337" s="64"/>
      <c r="M337" s="20"/>
      <c r="N337" s="20"/>
      <c r="O337" s="79"/>
      <c r="P337" s="79"/>
      <c r="Q337" s="79"/>
      <c r="R337" s="79"/>
      <c r="S337" s="79"/>
      <c r="T337" s="79"/>
      <c r="U337" s="283"/>
      <c r="V337" s="95"/>
      <c r="W337" s="95"/>
      <c r="X337" s="95"/>
      <c r="Y337" s="95"/>
      <c r="Z337" s="95"/>
      <c r="AA337" s="95"/>
    </row>
    <row r="338" spans="1:27" s="2" customFormat="1" ht="65.25" customHeight="1">
      <c r="A338" s="87" t="s">
        <v>98</v>
      </c>
      <c r="B338" s="162" t="s">
        <v>206</v>
      </c>
      <c r="C338" s="10"/>
      <c r="D338" s="10"/>
      <c r="E338" s="10"/>
      <c r="F338" s="87"/>
      <c r="G338" s="87"/>
      <c r="H338" s="27" t="s">
        <v>16</v>
      </c>
      <c r="I338" s="83">
        <f>I339+I342+I340+I341</f>
        <v>609.96831999999995</v>
      </c>
      <c r="J338" s="83">
        <f>J339+J342+J340</f>
        <v>303.07988</v>
      </c>
      <c r="K338" s="83">
        <f>K339+K342+K340+K341</f>
        <v>246.88844</v>
      </c>
      <c r="L338" s="83">
        <f>L339+L342+L340</f>
        <v>60</v>
      </c>
      <c r="M338" s="20"/>
      <c r="N338" s="20"/>
      <c r="O338" s="79"/>
      <c r="P338" s="79"/>
      <c r="Q338" s="79"/>
      <c r="R338" s="79"/>
      <c r="S338" s="79"/>
      <c r="T338" s="79"/>
      <c r="U338" s="33"/>
      <c r="V338" s="78"/>
      <c r="W338" s="78"/>
      <c r="X338" s="78"/>
      <c r="Y338" s="78"/>
      <c r="Z338" s="78"/>
      <c r="AA338" s="78"/>
    </row>
    <row r="339" spans="1:27" s="2" customFormat="1" ht="93" customHeight="1">
      <c r="A339" s="15" t="s">
        <v>99</v>
      </c>
      <c r="B339" s="202" t="s">
        <v>238</v>
      </c>
      <c r="C339" s="12"/>
      <c r="D339" s="12"/>
      <c r="E339" s="12"/>
      <c r="F339" s="15"/>
      <c r="G339" s="15"/>
      <c r="H339" s="88" t="s">
        <v>16</v>
      </c>
      <c r="I339" s="41">
        <f>J339+K339+L339</f>
        <v>9</v>
      </c>
      <c r="J339" s="41">
        <v>9</v>
      </c>
      <c r="K339" s="64"/>
      <c r="L339" s="64"/>
      <c r="M339" s="20"/>
      <c r="N339" s="20"/>
      <c r="O339" s="79"/>
      <c r="P339" s="79"/>
      <c r="Q339" s="79"/>
      <c r="R339" s="79"/>
      <c r="S339" s="79"/>
      <c r="T339" s="79"/>
      <c r="U339" s="282" t="s">
        <v>30</v>
      </c>
      <c r="V339" s="78"/>
      <c r="W339" s="78"/>
      <c r="X339" s="78"/>
      <c r="Y339" s="78"/>
      <c r="Z339" s="78"/>
      <c r="AA339" s="78"/>
    </row>
    <row r="340" spans="1:27" s="2" customFormat="1" ht="98.25" customHeight="1">
      <c r="A340" s="15" t="s">
        <v>100</v>
      </c>
      <c r="B340" s="123" t="s">
        <v>160</v>
      </c>
      <c r="C340" s="79"/>
      <c r="D340" s="79"/>
      <c r="E340" s="79"/>
      <c r="F340" s="121"/>
      <c r="G340" s="121"/>
      <c r="H340" s="124" t="s">
        <v>16</v>
      </c>
      <c r="I340" s="106">
        <f>K340+L340+J340</f>
        <v>294.07988</v>
      </c>
      <c r="J340" s="106">
        <v>294.07988</v>
      </c>
      <c r="K340" s="205"/>
      <c r="L340" s="64"/>
      <c r="M340" s="20"/>
      <c r="N340" s="20"/>
      <c r="O340" s="79"/>
      <c r="P340" s="79"/>
      <c r="Q340" s="79"/>
      <c r="R340" s="79"/>
      <c r="S340" s="79"/>
      <c r="T340" s="79"/>
      <c r="U340" s="283"/>
      <c r="V340" s="78"/>
      <c r="W340" s="78"/>
      <c r="X340" s="78"/>
      <c r="Y340" s="78"/>
      <c r="Z340" s="78"/>
      <c r="AA340" s="78"/>
    </row>
    <row r="341" spans="1:27" s="2" customFormat="1" ht="81" customHeight="1">
      <c r="A341" s="15" t="s">
        <v>101</v>
      </c>
      <c r="B341" s="213" t="s">
        <v>250</v>
      </c>
      <c r="C341" s="12"/>
      <c r="D341" s="12"/>
      <c r="E341" s="12"/>
      <c r="F341" s="15"/>
      <c r="G341" s="15"/>
      <c r="H341" s="88" t="s">
        <v>16</v>
      </c>
      <c r="I341" s="106">
        <f>K341</f>
        <v>246.88844</v>
      </c>
      <c r="J341" s="106"/>
      <c r="K341" s="206">
        <v>246.88844</v>
      </c>
      <c r="L341" s="64"/>
      <c r="M341" s="20"/>
      <c r="N341" s="20"/>
      <c r="O341" s="79"/>
      <c r="P341" s="79"/>
      <c r="Q341" s="79"/>
      <c r="R341" s="79"/>
      <c r="S341" s="79"/>
      <c r="T341" s="79"/>
      <c r="U341" s="287"/>
      <c r="V341" s="204"/>
      <c r="W341" s="204"/>
      <c r="X341" s="204"/>
      <c r="Y341" s="204"/>
      <c r="Z341" s="204"/>
      <c r="AA341" s="204"/>
    </row>
    <row r="342" spans="1:27" s="2" customFormat="1" ht="65.25" customHeight="1">
      <c r="A342" s="15" t="s">
        <v>237</v>
      </c>
      <c r="B342" s="214" t="s">
        <v>263</v>
      </c>
      <c r="C342" s="79"/>
      <c r="D342" s="79"/>
      <c r="E342" s="79"/>
      <c r="F342" s="8"/>
      <c r="G342" s="8"/>
      <c r="H342" s="88" t="s">
        <v>16</v>
      </c>
      <c r="I342" s="41">
        <f>J342+K342+L342</f>
        <v>60</v>
      </c>
      <c r="J342" s="41"/>
      <c r="K342" s="64"/>
      <c r="L342" s="64">
        <v>60</v>
      </c>
      <c r="M342" s="20"/>
      <c r="N342" s="20"/>
      <c r="O342" s="79"/>
      <c r="P342" s="79"/>
      <c r="Q342" s="79"/>
      <c r="R342" s="79"/>
      <c r="S342" s="79"/>
      <c r="T342" s="79"/>
      <c r="U342" s="201"/>
      <c r="V342" s="204"/>
      <c r="W342" s="204"/>
      <c r="X342" s="204"/>
      <c r="Y342" s="204"/>
      <c r="Z342" s="204"/>
      <c r="AA342" s="204"/>
    </row>
    <row r="343" spans="1:27" s="2" customFormat="1" ht="52.5" customHeight="1">
      <c r="A343" s="120" t="s">
        <v>102</v>
      </c>
      <c r="B343" s="86" t="s">
        <v>103</v>
      </c>
      <c r="C343" s="10"/>
      <c r="D343" s="10"/>
      <c r="E343" s="10"/>
      <c r="F343" s="87"/>
      <c r="G343" s="87"/>
      <c r="H343" s="27" t="s">
        <v>16</v>
      </c>
      <c r="I343" s="83">
        <f>I344+I345+I346</f>
        <v>625.76796000000002</v>
      </c>
      <c r="J343" s="83">
        <f>J344+J345+J346</f>
        <v>456.23401999999999</v>
      </c>
      <c r="K343" s="83">
        <f>K344+K345+K346</f>
        <v>47.033940000000001</v>
      </c>
      <c r="L343" s="83">
        <f>L344+L345+L346</f>
        <v>122.5</v>
      </c>
      <c r="M343" s="20"/>
      <c r="N343" s="20"/>
      <c r="O343" s="79"/>
      <c r="P343" s="79"/>
      <c r="Q343" s="79"/>
      <c r="R343" s="79"/>
      <c r="S343" s="79"/>
      <c r="T343" s="79"/>
      <c r="U343" s="282" t="s">
        <v>30</v>
      </c>
      <c r="V343" s="78"/>
      <c r="W343" s="78"/>
      <c r="X343" s="78"/>
      <c r="Y343" s="78"/>
      <c r="Z343" s="78"/>
      <c r="AA343" s="78"/>
    </row>
    <row r="344" spans="1:27" s="2" customFormat="1" ht="149.25" customHeight="1">
      <c r="A344" s="15" t="s">
        <v>156</v>
      </c>
      <c r="B344" s="150" t="s">
        <v>188</v>
      </c>
      <c r="C344" s="79"/>
      <c r="D344" s="79"/>
      <c r="E344" s="79"/>
      <c r="F344" s="8"/>
      <c r="G344" s="8"/>
      <c r="H344" s="88" t="s">
        <v>16</v>
      </c>
      <c r="I344" s="41">
        <f>J344+K344+L344</f>
        <v>22.9</v>
      </c>
      <c r="J344" s="41">
        <f>18.5+4.4</f>
        <v>22.9</v>
      </c>
      <c r="K344" s="64">
        <v>0</v>
      </c>
      <c r="L344" s="64"/>
      <c r="M344" s="20"/>
      <c r="N344" s="20"/>
      <c r="O344" s="79"/>
      <c r="P344" s="79"/>
      <c r="Q344" s="79"/>
      <c r="R344" s="79"/>
      <c r="S344" s="79"/>
      <c r="T344" s="79"/>
      <c r="U344" s="283"/>
      <c r="V344" s="78"/>
      <c r="W344" s="78"/>
      <c r="X344" s="78"/>
      <c r="Y344" s="78"/>
      <c r="Z344" s="78"/>
      <c r="AA344" s="78"/>
    </row>
    <row r="345" spans="1:27" s="2" customFormat="1" ht="102.75" customHeight="1">
      <c r="A345" s="15" t="s">
        <v>157</v>
      </c>
      <c r="B345" s="107" t="s">
        <v>165</v>
      </c>
      <c r="C345" s="79"/>
      <c r="D345" s="79"/>
      <c r="E345" s="79"/>
      <c r="F345" s="8"/>
      <c r="G345" s="8"/>
      <c r="H345" s="88" t="s">
        <v>16</v>
      </c>
      <c r="I345" s="41">
        <f>J345+K345+L345</f>
        <v>433.33402000000001</v>
      </c>
      <c r="J345" s="41">
        <v>433.33402000000001</v>
      </c>
      <c r="K345" s="17">
        <v>0</v>
      </c>
      <c r="L345" s="17">
        <v>0</v>
      </c>
      <c r="M345" s="20"/>
      <c r="N345" s="20"/>
      <c r="O345" s="79"/>
      <c r="P345" s="79"/>
      <c r="Q345" s="79"/>
      <c r="R345" s="79"/>
      <c r="S345" s="79"/>
      <c r="T345" s="79"/>
      <c r="U345" s="283"/>
      <c r="V345" s="78"/>
      <c r="W345" s="78"/>
      <c r="X345" s="78"/>
      <c r="Y345" s="78"/>
      <c r="Z345" s="78"/>
      <c r="AA345" s="78"/>
    </row>
    <row r="346" spans="1:27" s="2" customFormat="1" ht="93.75" customHeight="1">
      <c r="A346" s="15" t="s">
        <v>158</v>
      </c>
      <c r="B346" s="214" t="s">
        <v>251</v>
      </c>
      <c r="C346" s="12"/>
      <c r="D346" s="12"/>
      <c r="E346" s="12"/>
      <c r="F346" s="15"/>
      <c r="G346" s="15"/>
      <c r="H346" s="88" t="s">
        <v>16</v>
      </c>
      <c r="I346" s="41">
        <f>K346+L346</f>
        <v>169.53394</v>
      </c>
      <c r="J346" s="41">
        <v>0</v>
      </c>
      <c r="K346" s="17">
        <v>47.033940000000001</v>
      </c>
      <c r="L346" s="17">
        <f>77.5+45</f>
        <v>122.5</v>
      </c>
      <c r="M346" s="20"/>
      <c r="N346" s="20"/>
      <c r="O346" s="79"/>
      <c r="P346" s="79"/>
      <c r="Q346" s="79"/>
      <c r="R346" s="79"/>
      <c r="S346" s="79"/>
      <c r="T346" s="79"/>
      <c r="U346" s="186"/>
      <c r="V346" s="187"/>
      <c r="W346" s="187"/>
      <c r="X346" s="187"/>
      <c r="Y346" s="187"/>
      <c r="Z346" s="187"/>
      <c r="AA346" s="187"/>
    </row>
    <row r="347" spans="1:27" s="2" customFormat="1" ht="51" customHeight="1">
      <c r="A347" s="120" t="s">
        <v>104</v>
      </c>
      <c r="B347" s="86" t="s">
        <v>107</v>
      </c>
      <c r="C347" s="89"/>
      <c r="D347" s="89"/>
      <c r="E347" s="89"/>
      <c r="F347" s="90"/>
      <c r="G347" s="90"/>
      <c r="H347" s="27" t="s">
        <v>16</v>
      </c>
      <c r="I347" s="83">
        <f>I348+I349+I350+I351</f>
        <v>518.17541000000006</v>
      </c>
      <c r="J347" s="83">
        <f>J348+J349+J350+J351</f>
        <v>168.13989000000001</v>
      </c>
      <c r="K347" s="83">
        <f>K348+K349+K350+K351</f>
        <v>265.03552000000002</v>
      </c>
      <c r="L347" s="83">
        <f>L348+L349+L350+L351</f>
        <v>85</v>
      </c>
      <c r="M347" s="93"/>
      <c r="N347" s="93"/>
      <c r="O347" s="89"/>
      <c r="P347" s="89"/>
      <c r="Q347" s="89"/>
      <c r="R347" s="89"/>
      <c r="S347" s="89"/>
      <c r="T347" s="89"/>
      <c r="U347" s="94"/>
      <c r="V347" s="78"/>
      <c r="W347" s="78"/>
      <c r="X347" s="78"/>
      <c r="Y347" s="78"/>
      <c r="Z347" s="78"/>
      <c r="AA347" s="78"/>
    </row>
    <row r="348" spans="1:27" s="2" customFormat="1" ht="126.75" customHeight="1">
      <c r="A348" s="15" t="s">
        <v>105</v>
      </c>
      <c r="B348" s="221" t="s">
        <v>282</v>
      </c>
      <c r="C348" s="79"/>
      <c r="D348" s="79"/>
      <c r="E348" s="79"/>
      <c r="F348" s="8"/>
      <c r="G348" s="8"/>
      <c r="H348" s="88" t="s">
        <v>16</v>
      </c>
      <c r="I348" s="41">
        <f>J348+K348+L348</f>
        <v>22.5</v>
      </c>
      <c r="J348" s="41">
        <v>22.5</v>
      </c>
      <c r="K348" s="17"/>
      <c r="L348" s="17"/>
      <c r="M348" s="20"/>
      <c r="N348" s="20"/>
      <c r="O348" s="79"/>
      <c r="P348" s="79"/>
      <c r="Q348" s="79"/>
      <c r="R348" s="79"/>
      <c r="S348" s="79"/>
      <c r="T348" s="79"/>
      <c r="U348" s="282" t="s">
        <v>30</v>
      </c>
      <c r="V348" s="78"/>
      <c r="W348" s="78"/>
      <c r="X348" s="78"/>
      <c r="Y348" s="78"/>
      <c r="Z348" s="78"/>
      <c r="AA348" s="78"/>
    </row>
    <row r="349" spans="1:27" s="2" customFormat="1" ht="57" customHeight="1">
      <c r="A349" s="15" t="s">
        <v>106</v>
      </c>
      <c r="B349" s="85" t="s">
        <v>145</v>
      </c>
      <c r="C349" s="79"/>
      <c r="D349" s="79"/>
      <c r="E349" s="79"/>
      <c r="F349" s="8"/>
      <c r="G349" s="8"/>
      <c r="H349" s="88" t="s">
        <v>16</v>
      </c>
      <c r="I349" s="41">
        <f>J349+K349+L349</f>
        <v>145.63989000000001</v>
      </c>
      <c r="J349" s="41">
        <v>145.63989000000001</v>
      </c>
      <c r="K349" s="17"/>
      <c r="L349" s="17"/>
      <c r="M349" s="20"/>
      <c r="N349" s="20"/>
      <c r="O349" s="79"/>
      <c r="P349" s="79"/>
      <c r="Q349" s="79"/>
      <c r="R349" s="79"/>
      <c r="S349" s="79"/>
      <c r="T349" s="79"/>
      <c r="U349" s="283"/>
      <c r="V349" s="78"/>
      <c r="W349" s="78"/>
      <c r="X349" s="78"/>
      <c r="Y349" s="78"/>
      <c r="Z349" s="78"/>
      <c r="AA349" s="78"/>
    </row>
    <row r="350" spans="1:27" s="2" customFormat="1" ht="67.5" customHeight="1">
      <c r="A350" s="15" t="s">
        <v>239</v>
      </c>
      <c r="B350" s="213" t="s">
        <v>252</v>
      </c>
      <c r="C350" s="12"/>
      <c r="D350" s="12"/>
      <c r="E350" s="12"/>
      <c r="F350" s="15"/>
      <c r="G350" s="15"/>
      <c r="H350" s="88" t="s">
        <v>16</v>
      </c>
      <c r="I350" s="41">
        <f>K350</f>
        <v>265.03552000000002</v>
      </c>
      <c r="J350" s="41"/>
      <c r="K350" s="17">
        <v>265.03552000000002</v>
      </c>
      <c r="L350" s="17"/>
      <c r="M350" s="20"/>
      <c r="N350" s="20"/>
      <c r="O350" s="79"/>
      <c r="P350" s="79"/>
      <c r="Q350" s="79"/>
      <c r="R350" s="79"/>
      <c r="S350" s="79"/>
      <c r="T350" s="79"/>
      <c r="U350" s="286"/>
      <c r="V350" s="204"/>
      <c r="W350" s="204"/>
      <c r="X350" s="204"/>
      <c r="Y350" s="204"/>
      <c r="Z350" s="204"/>
      <c r="AA350" s="204"/>
    </row>
    <row r="351" spans="1:27" s="2" customFormat="1" ht="74.25" customHeight="1">
      <c r="A351" s="15" t="s">
        <v>127</v>
      </c>
      <c r="B351" s="214" t="s">
        <v>264</v>
      </c>
      <c r="C351" s="79"/>
      <c r="D351" s="79"/>
      <c r="E351" s="79"/>
      <c r="F351" s="203"/>
      <c r="G351" s="203"/>
      <c r="H351" s="88" t="s">
        <v>16</v>
      </c>
      <c r="I351" s="41">
        <f>J351+K351+L351</f>
        <v>85</v>
      </c>
      <c r="J351" s="41"/>
      <c r="K351" s="17"/>
      <c r="L351" s="17">
        <v>85</v>
      </c>
      <c r="M351" s="20"/>
      <c r="N351" s="20"/>
      <c r="O351" s="79"/>
      <c r="P351" s="79"/>
      <c r="Q351" s="79"/>
      <c r="R351" s="79"/>
      <c r="S351" s="79"/>
      <c r="T351" s="79"/>
      <c r="U351" s="287"/>
      <c r="V351" s="105"/>
      <c r="W351" s="105"/>
      <c r="X351" s="105"/>
      <c r="Y351" s="105"/>
      <c r="Z351" s="105"/>
      <c r="AA351" s="105"/>
    </row>
    <row r="352" spans="1:27" s="2" customFormat="1" ht="6.75" hidden="1" customHeight="1">
      <c r="A352" s="165" t="s">
        <v>210</v>
      </c>
      <c r="B352" s="169" t="s">
        <v>213</v>
      </c>
      <c r="C352" s="79"/>
      <c r="D352" s="79"/>
      <c r="E352" s="79"/>
      <c r="F352" s="164"/>
      <c r="G352" s="164"/>
      <c r="H352" s="91" t="s">
        <v>16</v>
      </c>
      <c r="I352" s="83">
        <f>J352</f>
        <v>0</v>
      </c>
      <c r="J352" s="83">
        <v>0</v>
      </c>
      <c r="K352" s="21">
        <v>0</v>
      </c>
      <c r="L352" s="21">
        <v>0</v>
      </c>
      <c r="M352" s="20"/>
      <c r="N352" s="20"/>
      <c r="O352" s="79"/>
      <c r="P352" s="79"/>
      <c r="Q352" s="79"/>
      <c r="R352" s="79"/>
      <c r="S352" s="79"/>
      <c r="T352" s="79"/>
      <c r="U352" s="163"/>
      <c r="V352" s="167"/>
      <c r="W352" s="167"/>
      <c r="X352" s="167"/>
      <c r="Y352" s="167"/>
      <c r="Z352" s="167"/>
      <c r="AA352" s="167"/>
    </row>
    <row r="353" spans="1:27" s="2" customFormat="1" ht="51.75" customHeight="1">
      <c r="A353" s="87" t="s">
        <v>109</v>
      </c>
      <c r="B353" s="86" t="s">
        <v>147</v>
      </c>
      <c r="C353" s="79"/>
      <c r="D353" s="79"/>
      <c r="E353" s="79"/>
      <c r="F353" s="8"/>
      <c r="G353" s="8"/>
      <c r="H353" s="91" t="s">
        <v>16</v>
      </c>
      <c r="I353" s="83">
        <f>J353+K353+L353</f>
        <v>826.1</v>
      </c>
      <c r="J353" s="83">
        <f>J354+J359+J365+J368+J373+J362</f>
        <v>38.6</v>
      </c>
      <c r="K353" s="83">
        <f>K354+K359+K365+K368+K373+K362</f>
        <v>0</v>
      </c>
      <c r="L353" s="83">
        <f>L354+L359+L365+L368+L373+L362</f>
        <v>787.5</v>
      </c>
      <c r="M353" s="20"/>
      <c r="N353" s="20"/>
      <c r="O353" s="79"/>
      <c r="P353" s="79"/>
      <c r="Q353" s="79"/>
      <c r="R353" s="79"/>
      <c r="S353" s="79"/>
      <c r="T353" s="79"/>
      <c r="U353" s="33"/>
      <c r="V353" s="78"/>
      <c r="W353" s="78"/>
      <c r="X353" s="78"/>
      <c r="Y353" s="78"/>
      <c r="Z353" s="78"/>
      <c r="AA353" s="78"/>
    </row>
    <row r="354" spans="1:27" s="2" customFormat="1" ht="49.5" customHeight="1">
      <c r="A354" s="87" t="s">
        <v>110</v>
      </c>
      <c r="B354" s="86" t="s">
        <v>108</v>
      </c>
      <c r="C354" s="79"/>
      <c r="D354" s="79"/>
      <c r="E354" s="79"/>
      <c r="F354" s="8"/>
      <c r="G354" s="8"/>
      <c r="H354" s="91" t="s">
        <v>16</v>
      </c>
      <c r="I354" s="83">
        <f>I355+I356+I357</f>
        <v>229.5</v>
      </c>
      <c r="J354" s="83">
        <f>J358</f>
        <v>38.6</v>
      </c>
      <c r="K354" s="83">
        <f>K355+K356+K357</f>
        <v>0</v>
      </c>
      <c r="L354" s="83">
        <f>L355+L356+L357</f>
        <v>229.5</v>
      </c>
      <c r="M354" s="20"/>
      <c r="N354" s="20"/>
      <c r="O354" s="79"/>
      <c r="P354" s="79"/>
      <c r="Q354" s="79"/>
      <c r="R354" s="79"/>
      <c r="S354" s="79"/>
      <c r="T354" s="79"/>
      <c r="U354" s="33"/>
      <c r="V354" s="78"/>
      <c r="W354" s="78"/>
      <c r="X354" s="78"/>
      <c r="Y354" s="78"/>
      <c r="Z354" s="78"/>
      <c r="AA354" s="78"/>
    </row>
    <row r="355" spans="1:27" s="2" customFormat="1" ht="60" customHeight="1">
      <c r="A355" s="15" t="s">
        <v>114</v>
      </c>
      <c r="B355" s="85" t="s">
        <v>140</v>
      </c>
      <c r="C355" s="79"/>
      <c r="D355" s="79"/>
      <c r="E355" s="79"/>
      <c r="F355" s="8"/>
      <c r="G355" s="8"/>
      <c r="H355" s="88" t="s">
        <v>16</v>
      </c>
      <c r="I355" s="41">
        <f>J355+K355+L355</f>
        <v>116</v>
      </c>
      <c r="J355" s="41">
        <v>0</v>
      </c>
      <c r="K355" s="41">
        <v>0</v>
      </c>
      <c r="L355" s="41">
        <v>116</v>
      </c>
      <c r="M355" s="20"/>
      <c r="N355" s="20"/>
      <c r="O355" s="79"/>
      <c r="P355" s="79"/>
      <c r="Q355" s="79"/>
      <c r="R355" s="79"/>
      <c r="S355" s="79"/>
      <c r="T355" s="79"/>
      <c r="U355" s="102" t="s">
        <v>30</v>
      </c>
      <c r="V355" s="78"/>
      <c r="W355" s="78"/>
      <c r="X355" s="78"/>
      <c r="Y355" s="78"/>
      <c r="Z355" s="78"/>
      <c r="AA355" s="78"/>
    </row>
    <row r="356" spans="1:27" s="2" customFormat="1" ht="204.75" customHeight="1">
      <c r="A356" s="15" t="s">
        <v>139</v>
      </c>
      <c r="B356" s="221" t="s">
        <v>283</v>
      </c>
      <c r="C356" s="79"/>
      <c r="D356" s="79"/>
      <c r="E356" s="79"/>
      <c r="F356" s="100"/>
      <c r="G356" s="100"/>
      <c r="H356" s="88" t="s">
        <v>16</v>
      </c>
      <c r="I356" s="41">
        <f>J356+K356+L356</f>
        <v>63.5</v>
      </c>
      <c r="J356" s="41">
        <v>0</v>
      </c>
      <c r="K356" s="41">
        <v>0</v>
      </c>
      <c r="L356" s="41">
        <v>63.5</v>
      </c>
      <c r="M356" s="20"/>
      <c r="N356" s="20"/>
      <c r="O356" s="79"/>
      <c r="P356" s="79"/>
      <c r="Q356" s="79"/>
      <c r="R356" s="79"/>
      <c r="S356" s="79"/>
      <c r="T356" s="79"/>
      <c r="U356" s="102" t="s">
        <v>30</v>
      </c>
      <c r="V356" s="101"/>
      <c r="W356" s="101"/>
      <c r="X356" s="101"/>
      <c r="Y356" s="101"/>
      <c r="Z356" s="101"/>
      <c r="AA356" s="101"/>
    </row>
    <row r="357" spans="1:27" s="2" customFormat="1" ht="136.5" customHeight="1">
      <c r="A357" s="15" t="s">
        <v>141</v>
      </c>
      <c r="B357" s="85" t="s">
        <v>166</v>
      </c>
      <c r="C357" s="79"/>
      <c r="D357" s="79"/>
      <c r="E357" s="79"/>
      <c r="F357" s="100"/>
      <c r="G357" s="100"/>
      <c r="H357" s="88" t="s">
        <v>16</v>
      </c>
      <c r="I357" s="41">
        <f>J357+K357+L357</f>
        <v>50</v>
      </c>
      <c r="J357" s="41">
        <v>0</v>
      </c>
      <c r="K357" s="41">
        <v>0</v>
      </c>
      <c r="L357" s="41">
        <v>50</v>
      </c>
      <c r="M357" s="20"/>
      <c r="N357" s="20"/>
      <c r="O357" s="79"/>
      <c r="P357" s="79"/>
      <c r="Q357" s="79"/>
      <c r="R357" s="79"/>
      <c r="S357" s="79"/>
      <c r="T357" s="79"/>
      <c r="U357" s="102" t="s">
        <v>30</v>
      </c>
      <c r="V357" s="101"/>
      <c r="W357" s="101"/>
      <c r="X357" s="101"/>
      <c r="Y357" s="101"/>
      <c r="Z357" s="101"/>
      <c r="AA357" s="101"/>
    </row>
    <row r="358" spans="1:27" s="2" customFormat="1" ht="80.25" customHeight="1">
      <c r="A358" s="15" t="s">
        <v>221</v>
      </c>
      <c r="B358" s="175" t="s">
        <v>222</v>
      </c>
      <c r="C358" s="79"/>
      <c r="D358" s="79"/>
      <c r="E358" s="79"/>
      <c r="F358" s="174"/>
      <c r="G358" s="174"/>
      <c r="H358" s="88" t="s">
        <v>16</v>
      </c>
      <c r="I358" s="41">
        <f>J358+K358+L358</f>
        <v>38.6</v>
      </c>
      <c r="J358" s="41">
        <v>38.6</v>
      </c>
      <c r="K358" s="41">
        <v>0</v>
      </c>
      <c r="L358" s="41">
        <v>0</v>
      </c>
      <c r="M358" s="20"/>
      <c r="N358" s="20"/>
      <c r="O358" s="79"/>
      <c r="P358" s="79"/>
      <c r="Q358" s="79"/>
      <c r="R358" s="79"/>
      <c r="S358" s="79"/>
      <c r="T358" s="79"/>
      <c r="U358" s="102" t="s">
        <v>30</v>
      </c>
      <c r="V358" s="176"/>
      <c r="W358" s="176"/>
      <c r="X358" s="176"/>
      <c r="Y358" s="176"/>
      <c r="Z358" s="176"/>
      <c r="AA358" s="176"/>
    </row>
    <row r="359" spans="1:27" s="2" customFormat="1" ht="47.25" customHeight="1">
      <c r="A359" s="87" t="s">
        <v>111</v>
      </c>
      <c r="B359" s="180" t="s">
        <v>112</v>
      </c>
      <c r="C359" s="89"/>
      <c r="D359" s="89"/>
      <c r="E359" s="89"/>
      <c r="F359" s="90"/>
      <c r="G359" s="90"/>
      <c r="H359" s="91" t="s">
        <v>16</v>
      </c>
      <c r="I359" s="83">
        <f>I360+I361</f>
        <v>118</v>
      </c>
      <c r="J359" s="83">
        <f>J360</f>
        <v>0</v>
      </c>
      <c r="K359" s="92">
        <f>K360</f>
        <v>0</v>
      </c>
      <c r="L359" s="92">
        <f>L360+L361</f>
        <v>118</v>
      </c>
      <c r="M359" s="93"/>
      <c r="N359" s="93"/>
      <c r="O359" s="89"/>
      <c r="P359" s="89"/>
      <c r="Q359" s="89"/>
      <c r="R359" s="89"/>
      <c r="S359" s="89"/>
      <c r="T359" s="89"/>
      <c r="U359" s="103"/>
      <c r="V359" s="78"/>
      <c r="W359" s="78"/>
      <c r="X359" s="78"/>
      <c r="Y359" s="78"/>
      <c r="Z359" s="78"/>
      <c r="AA359" s="78"/>
    </row>
    <row r="360" spans="1:27" s="2" customFormat="1" ht="52.5" customHeight="1">
      <c r="A360" s="15" t="s">
        <v>115</v>
      </c>
      <c r="B360" s="85" t="s">
        <v>113</v>
      </c>
      <c r="C360" s="79"/>
      <c r="D360" s="79"/>
      <c r="E360" s="79"/>
      <c r="F360" s="8"/>
      <c r="G360" s="8"/>
      <c r="H360" s="88" t="s">
        <v>16</v>
      </c>
      <c r="I360" s="41">
        <f>J360+K360+L360</f>
        <v>90</v>
      </c>
      <c r="J360" s="41">
        <v>0</v>
      </c>
      <c r="K360" s="41">
        <v>0</v>
      </c>
      <c r="L360" s="41">
        <v>90</v>
      </c>
      <c r="M360" s="20"/>
      <c r="N360" s="20"/>
      <c r="O360" s="79"/>
      <c r="P360" s="79"/>
      <c r="Q360" s="79"/>
      <c r="R360" s="79"/>
      <c r="S360" s="79"/>
      <c r="T360" s="79"/>
      <c r="U360" s="282" t="s">
        <v>30</v>
      </c>
      <c r="V360" s="78"/>
      <c r="W360" s="78"/>
      <c r="X360" s="78"/>
      <c r="Y360" s="78"/>
      <c r="Z360" s="78"/>
      <c r="AA360" s="78"/>
    </row>
    <row r="361" spans="1:27" s="2" customFormat="1" ht="111" customHeight="1">
      <c r="A361" s="15" t="s">
        <v>136</v>
      </c>
      <c r="B361" s="219" t="s">
        <v>273</v>
      </c>
      <c r="C361" s="79"/>
      <c r="D361" s="79"/>
      <c r="E361" s="79"/>
      <c r="F361" s="97"/>
      <c r="G361" s="97"/>
      <c r="H361" s="88" t="s">
        <v>16</v>
      </c>
      <c r="I361" s="41">
        <f>J361+K361+L361</f>
        <v>28</v>
      </c>
      <c r="J361" s="41">
        <v>0</v>
      </c>
      <c r="K361" s="41">
        <v>0</v>
      </c>
      <c r="L361" s="41">
        <v>28</v>
      </c>
      <c r="M361" s="20"/>
      <c r="N361" s="20"/>
      <c r="O361" s="79"/>
      <c r="P361" s="79"/>
      <c r="Q361" s="79"/>
      <c r="R361" s="79"/>
      <c r="S361" s="79"/>
      <c r="T361" s="79"/>
      <c r="U361" s="284"/>
      <c r="V361" s="95"/>
      <c r="W361" s="95"/>
      <c r="X361" s="95"/>
      <c r="Y361" s="95"/>
      <c r="Z361" s="95"/>
      <c r="AA361" s="95"/>
    </row>
    <row r="362" spans="1:27" s="2" customFormat="1" ht="44.25" customHeight="1">
      <c r="A362" s="87" t="s">
        <v>116</v>
      </c>
      <c r="B362" s="86" t="s">
        <v>117</v>
      </c>
      <c r="C362" s="10"/>
      <c r="D362" s="10"/>
      <c r="E362" s="10"/>
      <c r="F362" s="87"/>
      <c r="G362" s="87"/>
      <c r="H362" s="91" t="s">
        <v>16</v>
      </c>
      <c r="I362" s="83">
        <f>J362+K362+L362</f>
        <v>100</v>
      </c>
      <c r="J362" s="83">
        <v>0</v>
      </c>
      <c r="K362" s="21">
        <v>0</v>
      </c>
      <c r="L362" s="21">
        <f>L363+L364</f>
        <v>100</v>
      </c>
      <c r="M362" s="20"/>
      <c r="N362" s="20"/>
      <c r="O362" s="79"/>
      <c r="P362" s="79"/>
      <c r="Q362" s="79"/>
      <c r="R362" s="79"/>
      <c r="S362" s="79"/>
      <c r="T362" s="79"/>
      <c r="U362" s="33"/>
      <c r="V362" s="78"/>
      <c r="W362" s="78"/>
      <c r="X362" s="78"/>
      <c r="Y362" s="78"/>
      <c r="Z362" s="78"/>
      <c r="AA362" s="78"/>
    </row>
    <row r="363" spans="1:27" s="2" customFormat="1" ht="169.5" customHeight="1">
      <c r="A363" s="15" t="s">
        <v>131</v>
      </c>
      <c r="B363" s="85" t="s">
        <v>132</v>
      </c>
      <c r="C363" s="10"/>
      <c r="D363" s="10"/>
      <c r="E363" s="10"/>
      <c r="F363" s="96"/>
      <c r="G363" s="96"/>
      <c r="H363" s="88" t="s">
        <v>16</v>
      </c>
      <c r="I363" s="41">
        <f>J363+K363+L363</f>
        <v>50</v>
      </c>
      <c r="J363" s="41">
        <v>0</v>
      </c>
      <c r="K363" s="64">
        <v>0</v>
      </c>
      <c r="L363" s="64">
        <v>50</v>
      </c>
      <c r="M363" s="20"/>
      <c r="N363" s="20"/>
      <c r="O363" s="79"/>
      <c r="P363" s="79"/>
      <c r="Q363" s="79"/>
      <c r="R363" s="79"/>
      <c r="S363" s="79"/>
      <c r="T363" s="79"/>
      <c r="U363" s="282" t="s">
        <v>30</v>
      </c>
      <c r="V363" s="95"/>
      <c r="W363" s="95"/>
      <c r="X363" s="95"/>
      <c r="Y363" s="95"/>
      <c r="Z363" s="95"/>
      <c r="AA363" s="95"/>
    </row>
    <row r="364" spans="1:27" s="2" customFormat="1" ht="138.75" customHeight="1">
      <c r="A364" s="15" t="s">
        <v>134</v>
      </c>
      <c r="B364" s="85" t="s">
        <v>135</v>
      </c>
      <c r="C364" s="10"/>
      <c r="D364" s="10"/>
      <c r="E364" s="10"/>
      <c r="F364" s="96"/>
      <c r="G364" s="96"/>
      <c r="H364" s="88" t="s">
        <v>16</v>
      </c>
      <c r="I364" s="41">
        <f>J364+K364+L364</f>
        <v>50</v>
      </c>
      <c r="J364" s="41">
        <v>0</v>
      </c>
      <c r="K364" s="64">
        <v>0</v>
      </c>
      <c r="L364" s="64">
        <v>50</v>
      </c>
      <c r="M364" s="20"/>
      <c r="N364" s="20"/>
      <c r="O364" s="79"/>
      <c r="P364" s="79"/>
      <c r="Q364" s="79"/>
      <c r="R364" s="79"/>
      <c r="S364" s="79"/>
      <c r="T364" s="79"/>
      <c r="U364" s="284"/>
      <c r="V364" s="95"/>
      <c r="W364" s="95"/>
      <c r="X364" s="95"/>
      <c r="Y364" s="95"/>
      <c r="Z364" s="95"/>
      <c r="AA364" s="95"/>
    </row>
    <row r="365" spans="1:27" s="2" customFormat="1" ht="45" customHeight="1">
      <c r="A365" s="87" t="s">
        <v>118</v>
      </c>
      <c r="B365" s="86" t="s">
        <v>119</v>
      </c>
      <c r="C365" s="79"/>
      <c r="D365" s="79"/>
      <c r="E365" s="79"/>
      <c r="F365" s="8"/>
      <c r="G365" s="8"/>
      <c r="H365" s="91" t="s">
        <v>16</v>
      </c>
      <c r="I365" s="83" t="e">
        <f>I366+#REF!+I367</f>
        <v>#REF!</v>
      </c>
      <c r="J365" s="83">
        <f>J366</f>
        <v>0</v>
      </c>
      <c r="K365" s="21">
        <f>K366+K367</f>
        <v>0</v>
      </c>
      <c r="L365" s="21">
        <f>L366+L367</f>
        <v>115</v>
      </c>
      <c r="M365" s="20"/>
      <c r="N365" s="20"/>
      <c r="O365" s="79"/>
      <c r="P365" s="79"/>
      <c r="Q365" s="79"/>
      <c r="R365" s="79"/>
      <c r="S365" s="79"/>
      <c r="T365" s="79"/>
      <c r="U365" s="33"/>
      <c r="V365" s="78"/>
      <c r="W365" s="78"/>
      <c r="X365" s="78"/>
      <c r="Y365" s="78"/>
      <c r="Z365" s="78"/>
      <c r="AA365" s="78"/>
    </row>
    <row r="366" spans="1:27" s="2" customFormat="1" ht="52.5" customHeight="1">
      <c r="A366" s="15" t="s">
        <v>121</v>
      </c>
      <c r="B366" s="85" t="s">
        <v>120</v>
      </c>
      <c r="C366" s="79"/>
      <c r="D366" s="79"/>
      <c r="E366" s="79"/>
      <c r="F366" s="8"/>
      <c r="G366" s="8"/>
      <c r="H366" s="88" t="s">
        <v>16</v>
      </c>
      <c r="I366" s="41">
        <f>J366+K366+L366</f>
        <v>70</v>
      </c>
      <c r="J366" s="41">
        <v>0</v>
      </c>
      <c r="K366" s="17">
        <v>0</v>
      </c>
      <c r="L366" s="17">
        <v>70</v>
      </c>
      <c r="M366" s="20"/>
      <c r="N366" s="20"/>
      <c r="O366" s="79"/>
      <c r="P366" s="79"/>
      <c r="Q366" s="79"/>
      <c r="R366" s="79"/>
      <c r="S366" s="79"/>
      <c r="T366" s="79"/>
      <c r="U366" s="282" t="s">
        <v>30</v>
      </c>
      <c r="V366" s="78"/>
      <c r="W366" s="78"/>
      <c r="X366" s="78"/>
      <c r="Y366" s="78"/>
      <c r="Z366" s="78"/>
      <c r="AA366" s="78"/>
    </row>
    <row r="367" spans="1:27" s="2" customFormat="1" ht="129.75" customHeight="1">
      <c r="A367" s="15" t="s">
        <v>128</v>
      </c>
      <c r="B367" s="219" t="s">
        <v>274</v>
      </c>
      <c r="C367" s="79"/>
      <c r="D367" s="79"/>
      <c r="E367" s="79"/>
      <c r="F367" s="84"/>
      <c r="G367" s="84"/>
      <c r="H367" s="88" t="s">
        <v>16</v>
      </c>
      <c r="I367" s="41">
        <f>J367+K367+L367</f>
        <v>45</v>
      </c>
      <c r="J367" s="41">
        <v>0</v>
      </c>
      <c r="K367" s="17">
        <v>0</v>
      </c>
      <c r="L367" s="17">
        <v>45</v>
      </c>
      <c r="M367" s="20"/>
      <c r="N367" s="20"/>
      <c r="O367" s="79"/>
      <c r="P367" s="79"/>
      <c r="Q367" s="79"/>
      <c r="R367" s="79"/>
      <c r="S367" s="79"/>
      <c r="T367" s="79"/>
      <c r="U367" s="284"/>
      <c r="V367" s="82"/>
      <c r="W367" s="82"/>
      <c r="X367" s="82"/>
      <c r="Y367" s="82"/>
      <c r="Z367" s="82"/>
      <c r="AA367" s="82"/>
    </row>
    <row r="368" spans="1:27" s="2" customFormat="1" ht="45" customHeight="1">
      <c r="A368" s="87" t="s">
        <v>123</v>
      </c>
      <c r="B368" s="86" t="s">
        <v>122</v>
      </c>
      <c r="C368" s="79"/>
      <c r="D368" s="79"/>
      <c r="E368" s="79"/>
      <c r="F368" s="8"/>
      <c r="G368" s="8"/>
      <c r="H368" s="91" t="s">
        <v>16</v>
      </c>
      <c r="I368" s="83">
        <f>I369+I370+I371</f>
        <v>225</v>
      </c>
      <c r="J368" s="83">
        <f>J369+J370</f>
        <v>0</v>
      </c>
      <c r="K368" s="21">
        <f>K369+K370</f>
        <v>0</v>
      </c>
      <c r="L368" s="21">
        <f>L369+L370+L371</f>
        <v>225</v>
      </c>
      <c r="M368" s="20"/>
      <c r="N368" s="20"/>
      <c r="O368" s="79"/>
      <c r="P368" s="79"/>
      <c r="Q368" s="79"/>
      <c r="R368" s="79"/>
      <c r="S368" s="79"/>
      <c r="T368" s="79"/>
      <c r="U368" s="33"/>
      <c r="V368" s="78"/>
      <c r="W368" s="78"/>
      <c r="X368" s="78"/>
      <c r="Y368" s="78"/>
      <c r="Z368" s="78"/>
      <c r="AA368" s="78"/>
    </row>
    <row r="369" spans="1:27" s="2" customFormat="1" ht="53.25" customHeight="1">
      <c r="A369" s="15" t="s">
        <v>126</v>
      </c>
      <c r="B369" s="85" t="s">
        <v>129</v>
      </c>
      <c r="C369" s="79"/>
      <c r="D369" s="79"/>
      <c r="E369" s="79"/>
      <c r="F369" s="8"/>
      <c r="G369" s="8"/>
      <c r="H369" s="88" t="s">
        <v>16</v>
      </c>
      <c r="I369" s="41">
        <f t="shared" ref="I369:I374" si="14">J369+K369+L369</f>
        <v>105</v>
      </c>
      <c r="J369" s="41">
        <v>0</v>
      </c>
      <c r="K369" s="17">
        <v>0</v>
      </c>
      <c r="L369" s="17">
        <v>105</v>
      </c>
      <c r="M369" s="20"/>
      <c r="N369" s="20"/>
      <c r="O369" s="79"/>
      <c r="P369" s="79"/>
      <c r="Q369" s="79"/>
      <c r="R369" s="79"/>
      <c r="S369" s="79"/>
      <c r="T369" s="79"/>
      <c r="U369" s="282" t="s">
        <v>30</v>
      </c>
      <c r="V369" s="78"/>
      <c r="W369" s="78"/>
      <c r="X369" s="78"/>
      <c r="Y369" s="78"/>
      <c r="Z369" s="78"/>
      <c r="AA369" s="78"/>
    </row>
    <row r="370" spans="1:27" s="2" customFormat="1" ht="221.25" customHeight="1">
      <c r="A370" s="15" t="s">
        <v>130</v>
      </c>
      <c r="B370" s="219" t="s">
        <v>275</v>
      </c>
      <c r="C370" s="79"/>
      <c r="D370" s="79"/>
      <c r="E370" s="79"/>
      <c r="F370" s="84"/>
      <c r="G370" s="84"/>
      <c r="H370" s="88" t="s">
        <v>16</v>
      </c>
      <c r="I370" s="41">
        <f t="shared" si="14"/>
        <v>85</v>
      </c>
      <c r="J370" s="41">
        <v>0</v>
      </c>
      <c r="K370" s="17">
        <v>0</v>
      </c>
      <c r="L370" s="17">
        <v>85</v>
      </c>
      <c r="M370" s="20"/>
      <c r="N370" s="20"/>
      <c r="O370" s="79"/>
      <c r="P370" s="79"/>
      <c r="Q370" s="79"/>
      <c r="R370" s="79"/>
      <c r="S370" s="79"/>
      <c r="T370" s="79"/>
      <c r="U370" s="283"/>
      <c r="V370" s="82"/>
      <c r="W370" s="82"/>
      <c r="X370" s="82"/>
      <c r="Y370" s="82"/>
      <c r="Z370" s="82"/>
      <c r="AA370" s="82"/>
    </row>
    <row r="371" spans="1:27" s="2" customFormat="1" ht="93.75" customHeight="1">
      <c r="A371" s="15" t="s">
        <v>133</v>
      </c>
      <c r="B371" s="85" t="s">
        <v>167</v>
      </c>
      <c r="C371" s="79"/>
      <c r="D371" s="79"/>
      <c r="E371" s="79"/>
      <c r="F371" s="97"/>
      <c r="G371" s="97"/>
      <c r="H371" s="88" t="s">
        <v>16</v>
      </c>
      <c r="I371" s="41">
        <f t="shared" si="14"/>
        <v>35</v>
      </c>
      <c r="J371" s="41">
        <v>0</v>
      </c>
      <c r="K371" s="17">
        <v>0</v>
      </c>
      <c r="L371" s="17">
        <v>35</v>
      </c>
      <c r="M371" s="20"/>
      <c r="N371" s="20"/>
      <c r="O371" s="79"/>
      <c r="P371" s="79"/>
      <c r="Q371" s="79"/>
      <c r="R371" s="79"/>
      <c r="S371" s="79"/>
      <c r="T371" s="79"/>
      <c r="U371" s="284"/>
      <c r="V371" s="95"/>
      <c r="W371" s="95"/>
      <c r="X371" s="95"/>
      <c r="Y371" s="95"/>
      <c r="Z371" s="95"/>
      <c r="AA371" s="95"/>
    </row>
    <row r="372" spans="1:27" s="2" customFormat="1" ht="35.25" hidden="1" customHeight="1">
      <c r="A372" s="109" t="s">
        <v>124</v>
      </c>
      <c r="B372" s="86" t="s">
        <v>143</v>
      </c>
      <c r="C372" s="10"/>
      <c r="D372" s="10"/>
      <c r="E372" s="10"/>
      <c r="F372" s="109"/>
      <c r="G372" s="109"/>
      <c r="H372" s="91" t="s">
        <v>16</v>
      </c>
      <c r="I372" s="83">
        <f t="shared" si="14"/>
        <v>0</v>
      </c>
      <c r="J372" s="83">
        <v>0</v>
      </c>
      <c r="K372" s="21">
        <v>0</v>
      </c>
      <c r="L372" s="21">
        <v>0</v>
      </c>
      <c r="M372" s="20"/>
      <c r="N372" s="20"/>
      <c r="O372" s="79"/>
      <c r="P372" s="79"/>
      <c r="Q372" s="79"/>
      <c r="R372" s="79"/>
      <c r="S372" s="79"/>
      <c r="T372" s="79"/>
      <c r="U372" s="104"/>
      <c r="V372" s="108"/>
      <c r="W372" s="108"/>
      <c r="X372" s="108"/>
      <c r="Y372" s="108"/>
      <c r="Z372" s="108"/>
      <c r="AA372" s="108"/>
    </row>
    <row r="373" spans="1:27" s="2" customFormat="1" ht="45" hidden="1" customHeight="1">
      <c r="A373" s="109" t="s">
        <v>137</v>
      </c>
      <c r="B373" s="86" t="s">
        <v>125</v>
      </c>
      <c r="C373" s="10"/>
      <c r="D373" s="10"/>
      <c r="E373" s="10"/>
      <c r="F373" s="87"/>
      <c r="G373" s="87"/>
      <c r="H373" s="91" t="s">
        <v>16</v>
      </c>
      <c r="I373" s="83">
        <f t="shared" si="14"/>
        <v>0</v>
      </c>
      <c r="J373" s="83">
        <v>0</v>
      </c>
      <c r="K373" s="21">
        <v>0</v>
      </c>
      <c r="L373" s="21">
        <v>0</v>
      </c>
      <c r="M373" s="20"/>
      <c r="N373" s="20"/>
      <c r="O373" s="79"/>
      <c r="P373" s="79"/>
      <c r="Q373" s="79"/>
      <c r="R373" s="79"/>
      <c r="S373" s="79"/>
      <c r="T373" s="79"/>
      <c r="U373" s="33"/>
      <c r="V373" s="78"/>
      <c r="W373" s="78"/>
      <c r="X373" s="78"/>
      <c r="Y373" s="78"/>
      <c r="Z373" s="78"/>
      <c r="AA373" s="78"/>
    </row>
    <row r="374" spans="1:27" s="2" customFormat="1" ht="63.75" hidden="1" customHeight="1">
      <c r="A374" s="113" t="s">
        <v>152</v>
      </c>
      <c r="B374" s="86" t="s">
        <v>138</v>
      </c>
      <c r="C374" s="79"/>
      <c r="D374" s="79"/>
      <c r="E374" s="79"/>
      <c r="F374" s="8"/>
      <c r="G374" s="8"/>
      <c r="H374" s="91" t="s">
        <v>16</v>
      </c>
      <c r="I374" s="83">
        <f t="shared" si="14"/>
        <v>0</v>
      </c>
      <c r="J374" s="83">
        <f>J322-J323</f>
        <v>0</v>
      </c>
      <c r="K374" s="83">
        <v>0</v>
      </c>
      <c r="L374" s="83">
        <v>0</v>
      </c>
      <c r="M374" s="20"/>
      <c r="N374" s="20"/>
      <c r="O374" s="79"/>
      <c r="P374" s="79"/>
      <c r="Q374" s="79"/>
      <c r="R374" s="79"/>
      <c r="S374" s="79"/>
      <c r="T374" s="79"/>
      <c r="U374" s="33"/>
      <c r="V374" s="78"/>
      <c r="W374" s="78"/>
      <c r="X374" s="78"/>
      <c r="Y374" s="78"/>
      <c r="Z374" s="78"/>
      <c r="AA374" s="78"/>
    </row>
    <row r="375" spans="1:27" s="2" customFormat="1" ht="61.5" customHeight="1">
      <c r="A375" s="179" t="s">
        <v>152</v>
      </c>
      <c r="B375" s="180" t="s">
        <v>223</v>
      </c>
      <c r="C375" s="79"/>
      <c r="D375" s="79"/>
      <c r="E375" s="79"/>
      <c r="F375" s="178"/>
      <c r="G375" s="178"/>
      <c r="H375" s="91" t="s">
        <v>16</v>
      </c>
      <c r="I375" s="83">
        <f>J375+K375+L375</f>
        <v>35.763759999999998</v>
      </c>
      <c r="J375" s="83">
        <v>2.02251</v>
      </c>
      <c r="K375" s="83">
        <v>33.741250000000001</v>
      </c>
      <c r="L375" s="83">
        <v>0</v>
      </c>
      <c r="M375" s="20"/>
      <c r="N375" s="20"/>
      <c r="O375" s="79"/>
      <c r="P375" s="79"/>
      <c r="Q375" s="79"/>
      <c r="R375" s="79"/>
      <c r="S375" s="79"/>
      <c r="T375" s="79"/>
      <c r="U375" s="177"/>
      <c r="V375" s="152"/>
      <c r="W375" s="152"/>
      <c r="X375" s="152"/>
      <c r="Y375" s="152"/>
      <c r="Z375" s="152"/>
      <c r="AA375" s="152"/>
    </row>
    <row r="376" spans="1:27" ht="33" customHeight="1">
      <c r="A376" s="294"/>
      <c r="B376" s="295"/>
      <c r="C376" s="295"/>
      <c r="D376" s="295"/>
      <c r="E376" s="295"/>
      <c r="F376" s="295"/>
      <c r="G376" s="295"/>
      <c r="H376" s="295"/>
      <c r="I376" s="295"/>
      <c r="J376" s="295"/>
      <c r="K376" s="295"/>
      <c r="L376" s="295"/>
      <c r="M376" s="295"/>
      <c r="N376" s="295"/>
      <c r="O376" s="295"/>
      <c r="P376" s="295"/>
      <c r="Q376" s="295"/>
      <c r="R376" s="295"/>
      <c r="S376" s="295"/>
      <c r="T376" s="295"/>
      <c r="U376" s="295"/>
    </row>
  </sheetData>
  <mergeCells count="294">
    <mergeCell ref="A72:A73"/>
    <mergeCell ref="U126:U128"/>
    <mergeCell ref="B267:B269"/>
    <mergeCell ref="A267:A269"/>
    <mergeCell ref="B183:B185"/>
    <mergeCell ref="U183:U185"/>
    <mergeCell ref="A144:A146"/>
    <mergeCell ref="B144:B146"/>
    <mergeCell ref="U144:U146"/>
    <mergeCell ref="B245:B247"/>
    <mergeCell ref="A245:A247"/>
    <mergeCell ref="B260:B262"/>
    <mergeCell ref="U201:U203"/>
    <mergeCell ref="U198:U200"/>
    <mergeCell ref="U108:U110"/>
    <mergeCell ref="B171:B173"/>
    <mergeCell ref="A171:A173"/>
    <mergeCell ref="A156:A158"/>
    <mergeCell ref="A138:A140"/>
    <mergeCell ref="A93:A95"/>
    <mergeCell ref="A141:A143"/>
    <mergeCell ref="A75:A77"/>
    <mergeCell ref="U254:U256"/>
    <mergeCell ref="U257:U259"/>
    <mergeCell ref="A84:A86"/>
    <mergeCell ref="U93:U95"/>
    <mergeCell ref="B81:B83"/>
    <mergeCell ref="B96:B98"/>
    <mergeCell ref="U233:U235"/>
    <mergeCell ref="U227:U229"/>
    <mergeCell ref="A242:A244"/>
    <mergeCell ref="U263:U265"/>
    <mergeCell ref="U162:U164"/>
    <mergeCell ref="U168:U170"/>
    <mergeCell ref="U165:U167"/>
    <mergeCell ref="U171:U173"/>
    <mergeCell ref="U204:U206"/>
    <mergeCell ref="A96:A98"/>
    <mergeCell ref="U96:U98"/>
    <mergeCell ref="A81:A83"/>
    <mergeCell ref="B108:B110"/>
    <mergeCell ref="A108:A110"/>
    <mergeCell ref="A105:A107"/>
    <mergeCell ref="B105:B107"/>
    <mergeCell ref="A90:A92"/>
    <mergeCell ref="B90:B92"/>
    <mergeCell ref="A87:A89"/>
    <mergeCell ref="U129:U131"/>
    <mergeCell ref="B138:B140"/>
    <mergeCell ref="U132:U134"/>
    <mergeCell ref="B141:B143"/>
    <mergeCell ref="B126:B128"/>
    <mergeCell ref="A132:A134"/>
    <mergeCell ref="B129:B131"/>
    <mergeCell ref="B120:B122"/>
    <mergeCell ref="A120:A122"/>
    <mergeCell ref="A111:A113"/>
    <mergeCell ref="U135:U137"/>
    <mergeCell ref="B288:B290"/>
    <mergeCell ref="A279:A280"/>
    <mergeCell ref="A189:A191"/>
    <mergeCell ref="A174:A176"/>
    <mergeCell ref="B174:B176"/>
    <mergeCell ref="B198:B200"/>
    <mergeCell ref="A221:A223"/>
    <mergeCell ref="B221:B223"/>
    <mergeCell ref="A257:A258"/>
    <mergeCell ref="B257:B258"/>
    <mergeCell ref="A218:A220"/>
    <mergeCell ref="A201:A203"/>
    <mergeCell ref="A224:A226"/>
    <mergeCell ref="B248:B250"/>
    <mergeCell ref="B263:B266"/>
    <mergeCell ref="B270:B272"/>
    <mergeCell ref="B180:B182"/>
    <mergeCell ref="A180:A182"/>
    <mergeCell ref="A270:A272"/>
    <mergeCell ref="A210:A212"/>
    <mergeCell ref="B195:B197"/>
    <mergeCell ref="A195:A197"/>
    <mergeCell ref="B192:B194"/>
    <mergeCell ref="A204:A206"/>
    <mergeCell ref="A318:A321"/>
    <mergeCell ref="B227:B229"/>
    <mergeCell ref="A227:A229"/>
    <mergeCell ref="B213:B217"/>
    <mergeCell ref="A233:A235"/>
    <mergeCell ref="B233:B235"/>
    <mergeCell ref="B236:B237"/>
    <mergeCell ref="A248:A250"/>
    <mergeCell ref="A236:A237"/>
    <mergeCell ref="A254:A256"/>
    <mergeCell ref="B279:B280"/>
    <mergeCell ref="B301:B303"/>
    <mergeCell ref="A304:A306"/>
    <mergeCell ref="B310:B313"/>
    <mergeCell ref="A310:A313"/>
    <mergeCell ref="B314:B316"/>
    <mergeCell ref="B318:B321"/>
    <mergeCell ref="B298:B300"/>
    <mergeCell ref="B291:B294"/>
    <mergeCell ref="A291:A294"/>
    <mergeCell ref="A314:A316"/>
    <mergeCell ref="B304:B306"/>
    <mergeCell ref="B285:B287"/>
    <mergeCell ref="B218:B220"/>
    <mergeCell ref="B57:B59"/>
    <mergeCell ref="A54:A56"/>
    <mergeCell ref="A57:A59"/>
    <mergeCell ref="A60:A62"/>
    <mergeCell ref="B147:B149"/>
    <mergeCell ref="A186:A188"/>
    <mergeCell ref="A168:A170"/>
    <mergeCell ref="B165:B167"/>
    <mergeCell ref="A177:A179"/>
    <mergeCell ref="A165:A167"/>
    <mergeCell ref="A78:A80"/>
    <mergeCell ref="A150:A152"/>
    <mergeCell ref="A135:A137"/>
    <mergeCell ref="B135:B137"/>
    <mergeCell ref="A114:A116"/>
    <mergeCell ref="B114:B116"/>
    <mergeCell ref="A129:A131"/>
    <mergeCell ref="A117:A119"/>
    <mergeCell ref="A123:A125"/>
    <mergeCell ref="B132:B134"/>
    <mergeCell ref="A99:A101"/>
    <mergeCell ref="A102:A104"/>
    <mergeCell ref="A153:A155"/>
    <mergeCell ref="B153:B155"/>
    <mergeCell ref="U15:U17"/>
    <mergeCell ref="U21:U22"/>
    <mergeCell ref="B21:B22"/>
    <mergeCell ref="B60:B62"/>
    <mergeCell ref="B29:B31"/>
    <mergeCell ref="U60:U62"/>
    <mergeCell ref="U118:U119"/>
    <mergeCell ref="U123:U125"/>
    <mergeCell ref="U84:U86"/>
    <mergeCell ref="B75:B77"/>
    <mergeCell ref="U75:U77"/>
    <mergeCell ref="B93:B95"/>
    <mergeCell ref="B84:B86"/>
    <mergeCell ref="U63:U65"/>
    <mergeCell ref="U78:U80"/>
    <mergeCell ref="U51:U53"/>
    <mergeCell ref="B87:B89"/>
    <mergeCell ref="B117:B119"/>
    <mergeCell ref="U90:U92"/>
    <mergeCell ref="U72:U74"/>
    <mergeCell ref="B72:B74"/>
    <mergeCell ref="B78:B80"/>
    <mergeCell ref="B123:B125"/>
    <mergeCell ref="U114:U116"/>
    <mergeCell ref="A32:A34"/>
    <mergeCell ref="B32:B34"/>
    <mergeCell ref="A63:A65"/>
    <mergeCell ref="A66:A68"/>
    <mergeCell ref="A69:A71"/>
    <mergeCell ref="U54:U56"/>
    <mergeCell ref="U57:U59"/>
    <mergeCell ref="U23:U25"/>
    <mergeCell ref="B18:B20"/>
    <mergeCell ref="A23:A25"/>
    <mergeCell ref="B51:B53"/>
    <mergeCell ref="U32:U34"/>
    <mergeCell ref="U35:U37"/>
    <mergeCell ref="B35:B37"/>
    <mergeCell ref="A35:A37"/>
    <mergeCell ref="U38:U41"/>
    <mergeCell ref="B48:B50"/>
    <mergeCell ref="U42:U44"/>
    <mergeCell ref="U48:U50"/>
    <mergeCell ref="B42:B44"/>
    <mergeCell ref="A29:A31"/>
    <mergeCell ref="A42:A44"/>
    <mergeCell ref="B45:B47"/>
    <mergeCell ref="B54:B56"/>
    <mergeCell ref="K2:L2"/>
    <mergeCell ref="A4:L4"/>
    <mergeCell ref="B6:B7"/>
    <mergeCell ref="C6:F6"/>
    <mergeCell ref="C7:F7"/>
    <mergeCell ref="A5:U5"/>
    <mergeCell ref="U6:U7"/>
    <mergeCell ref="H6:H7"/>
    <mergeCell ref="B26:B28"/>
    <mergeCell ref="I6:I7"/>
    <mergeCell ref="A26:A28"/>
    <mergeCell ref="U26:U28"/>
    <mergeCell ref="K3:L3"/>
    <mergeCell ref="U18:U20"/>
    <mergeCell ref="J6:L6"/>
    <mergeCell ref="B23:B25"/>
    <mergeCell ref="B12:B14"/>
    <mergeCell ref="A12:A14"/>
    <mergeCell ref="A6:A7"/>
    <mergeCell ref="A18:A20"/>
    <mergeCell ref="B15:B17"/>
    <mergeCell ref="A15:A17"/>
    <mergeCell ref="B9:B11"/>
    <mergeCell ref="A9:A11"/>
    <mergeCell ref="U366:U367"/>
    <mergeCell ref="U369:U371"/>
    <mergeCell ref="U333:U337"/>
    <mergeCell ref="U343:U345"/>
    <mergeCell ref="U360:U361"/>
    <mergeCell ref="U270:U272"/>
    <mergeCell ref="U291:U294"/>
    <mergeCell ref="U304:U306"/>
    <mergeCell ref="U298:U300"/>
    <mergeCell ref="U326:U327"/>
    <mergeCell ref="U301:U303"/>
    <mergeCell ref="U363:U364"/>
    <mergeCell ref="U318:U321"/>
    <mergeCell ref="U314:U317"/>
    <mergeCell ref="U276:U278"/>
    <mergeCell ref="U279:U281"/>
    <mergeCell ref="U339:U341"/>
    <mergeCell ref="U348:U351"/>
    <mergeCell ref="U328:U331"/>
    <mergeCell ref="U285:U287"/>
    <mergeCell ref="U295:U297"/>
    <mergeCell ref="U273:U275"/>
    <mergeCell ref="A376:U376"/>
    <mergeCell ref="U66:U68"/>
    <mergeCell ref="U69:U71"/>
    <mergeCell ref="B66:B68"/>
    <mergeCell ref="B69:B71"/>
    <mergeCell ref="B63:B65"/>
    <mergeCell ref="U111:U113"/>
    <mergeCell ref="U221:U223"/>
    <mergeCell ref="B156:B158"/>
    <mergeCell ref="B99:B101"/>
    <mergeCell ref="B102:B104"/>
    <mergeCell ref="U99:U101"/>
    <mergeCell ref="U102:U104"/>
    <mergeCell ref="B204:B206"/>
    <mergeCell ref="U141:U143"/>
    <mergeCell ref="B111:B113"/>
    <mergeCell ref="U120:U122"/>
    <mergeCell ref="U189:U191"/>
    <mergeCell ref="B189:B191"/>
    <mergeCell ref="U150:U152"/>
    <mergeCell ref="U288:U290"/>
    <mergeCell ref="B282:B284"/>
    <mergeCell ref="B254:B256"/>
    <mergeCell ref="B239:B241"/>
    <mergeCell ref="B295:B297"/>
    <mergeCell ref="A295:A298"/>
    <mergeCell ref="U307:U309"/>
    <mergeCell ref="A307:A309"/>
    <mergeCell ref="B307:B309"/>
    <mergeCell ref="A207:A209"/>
    <mergeCell ref="B207:B209"/>
    <mergeCell ref="U207:U209"/>
    <mergeCell ref="U230:U232"/>
    <mergeCell ref="A230:A232"/>
    <mergeCell ref="B230:B232"/>
    <mergeCell ref="U251:U253"/>
    <mergeCell ref="B251:B253"/>
    <mergeCell ref="A251:A253"/>
    <mergeCell ref="U236:U250"/>
    <mergeCell ref="U214:U217"/>
    <mergeCell ref="B210:B212"/>
    <mergeCell ref="U260:U262"/>
    <mergeCell ref="B242:B244"/>
    <mergeCell ref="A213:A217"/>
    <mergeCell ref="A301:A303"/>
    <mergeCell ref="B276:B278"/>
    <mergeCell ref="A276:A278"/>
    <mergeCell ref="U267:U269"/>
    <mergeCell ref="B273:B275"/>
    <mergeCell ref="A273:A275"/>
    <mergeCell ref="U180:U182"/>
    <mergeCell ref="B150:B152"/>
    <mergeCell ref="B168:B170"/>
    <mergeCell ref="U177:U179"/>
    <mergeCell ref="U156:U158"/>
    <mergeCell ref="U174:U176"/>
    <mergeCell ref="B201:B203"/>
    <mergeCell ref="B177:B179"/>
    <mergeCell ref="B186:B188"/>
    <mergeCell ref="U186:U188"/>
    <mergeCell ref="U210:U212"/>
    <mergeCell ref="U192:U194"/>
    <mergeCell ref="B224:B226"/>
    <mergeCell ref="U224:U226"/>
    <mergeCell ref="A192:A194"/>
    <mergeCell ref="A159:A161"/>
    <mergeCell ref="B159:B161"/>
    <mergeCell ref="A162:A164"/>
    <mergeCell ref="B162:B164"/>
    <mergeCell ref="U159:U161"/>
  </mergeCells>
  <pageMargins left="0.19685039370078741" right="0.19685039370078741" top="0.59055118110236227" bottom="0.19685039370078741" header="0.31496062992125984" footer="0.31496062992125984"/>
  <pageSetup paperSize="9" scale="63" orientation="landscape" r:id="rId1"/>
  <headerFooter differentFirst="1">
    <oddHeader>&amp;C&amp;P</oddHeader>
  </headerFooter>
  <rowBreaks count="5" manualBreakCount="5">
    <brk id="142" max="25" man="1"/>
    <brk id="188" max="25" man="1"/>
    <brk id="253" max="25" man="1"/>
    <brk id="297" max="25" man="1"/>
    <brk id="323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Прил. №6</vt:lpstr>
      <vt:lpstr>'Прил. №6'!Заголовки_для_печати</vt:lpstr>
      <vt:lpstr>'Прил. №6'!Область_печати</vt:lpstr>
    </vt:vector>
  </TitlesOfParts>
  <Company>DDH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Жаркова Наталья Игоревна</dc:creator>
  <cp:lastModifiedBy>user00174</cp:lastModifiedBy>
  <cp:lastPrinted>2020-01-14T23:30:17Z</cp:lastPrinted>
  <dcterms:created xsi:type="dcterms:W3CDTF">2013-07-01T01:53:24Z</dcterms:created>
  <dcterms:modified xsi:type="dcterms:W3CDTF">2020-04-09T05:59:03Z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