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885" windowWidth="11910" windowHeight="9120" tabRatio="904" activeTab="0"/>
  </bookViews>
  <sheets>
    <sheet name="программы все 10г." sheetId="1" r:id="rId1"/>
  </sheets>
  <definedNames>
    <definedName name="_xlfn.AGGREGATE" hidden="1">#NAME?</definedName>
    <definedName name="_xlnm.Print_Titles" localSheetId="0">'программы все 10г.'!$6:$11</definedName>
  </definedNames>
  <calcPr fullCalcOnLoad="1"/>
</workbook>
</file>

<file path=xl/comments1.xml><?xml version="1.0" encoding="utf-8"?>
<comments xmlns="http://schemas.openxmlformats.org/spreadsheetml/2006/main">
  <authors>
    <author>Богнат</author>
    <author>Admin</author>
  </authors>
  <commentList>
    <comment ref="R97" authorId="0">
      <text>
        <r>
          <rPr>
            <sz val="14"/>
            <rFont val="Times New Roman"/>
            <family val="1"/>
          </rPr>
          <t>С  учетом софин-ия в краевой программе по футб. полю с.Екате-ка - 22  тыс. руб. (устранение замечаний ПСД)</t>
        </r>
        <r>
          <rPr>
            <sz val="8"/>
            <rFont val="Tahoma"/>
            <family val="2"/>
          </rPr>
          <t xml:space="preserve">
</t>
        </r>
      </text>
    </comment>
    <comment ref="M97" authorId="0">
      <text>
        <r>
          <rPr>
            <sz val="14"/>
            <rFont val="Times New Roman"/>
            <family val="1"/>
          </rPr>
          <t>С  учетом софин-ия в краевой программе по футб. полю с.Екате-ка - 22  тыс. руб. (устранение замечаний ПСД)</t>
        </r>
        <r>
          <rPr>
            <sz val="8"/>
            <rFont val="Tahoma"/>
            <family val="2"/>
          </rPr>
          <t xml:space="preserve">
</t>
        </r>
      </text>
    </comment>
    <comment ref="T140" authorId="1">
      <text>
        <r>
          <rPr>
            <sz val="12"/>
            <rFont val="Tahoma"/>
            <family val="2"/>
          </rPr>
          <t>В т.ч. 42,6 тыс. руб. (12 мест) -сертификаты победителям "Лучший предприниматель"</t>
        </r>
        <r>
          <rPr>
            <sz val="8"/>
            <rFont val="Tahoma"/>
            <family val="2"/>
          </rPr>
          <t xml:space="preserve">
</t>
        </r>
      </text>
    </comment>
    <comment ref="B19" authorId="1">
      <text>
        <r>
          <rPr>
            <sz val="12"/>
            <rFont val="Tahoma"/>
            <family val="2"/>
          </rPr>
          <t>Финуправление считает как федер. Программу.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<sst xmlns="http://schemas.openxmlformats.org/spreadsheetml/2006/main" count="267" uniqueCount="196">
  <si>
    <t>14.</t>
  </si>
  <si>
    <t>16.</t>
  </si>
  <si>
    <t xml:space="preserve">Здравоохранение </t>
  </si>
  <si>
    <t>17.</t>
  </si>
  <si>
    <t>общегосударственные вопросы</t>
  </si>
  <si>
    <t>18.</t>
  </si>
  <si>
    <t xml:space="preserve">Финансирование программы не производилось </t>
  </si>
  <si>
    <t>Подпрограмма "Вич-инфекция"</t>
  </si>
  <si>
    <t>Финансирование программы производится по факту поступления денежных средств (по разнарядке)</t>
  </si>
  <si>
    <t>Мероприятия  по патриотическому воспитанию, здоровому образу жизни.</t>
  </si>
  <si>
    <t>№</t>
  </si>
  <si>
    <t xml:space="preserve">Наименование </t>
  </si>
  <si>
    <t xml:space="preserve"> </t>
  </si>
  <si>
    <t>федеральный бюджет</t>
  </si>
  <si>
    <t>отчетный период</t>
  </si>
  <si>
    <t>1.</t>
  </si>
  <si>
    <t>1.1.</t>
  </si>
  <si>
    <t>капитальные вложения</t>
  </si>
  <si>
    <t>2.</t>
  </si>
  <si>
    <t xml:space="preserve">капитальные вложения </t>
  </si>
  <si>
    <t xml:space="preserve"> -  мероприятия по обеспечению жильем молодых специалистов</t>
  </si>
  <si>
    <t>3.</t>
  </si>
  <si>
    <t>4.</t>
  </si>
  <si>
    <t>5.</t>
  </si>
  <si>
    <t>КЦП "Квартира молодой семье" на 2002-2010 годы</t>
  </si>
  <si>
    <t>6.</t>
  </si>
  <si>
    <t xml:space="preserve">капитальные затраты </t>
  </si>
  <si>
    <t>7.</t>
  </si>
  <si>
    <t>здравоохранение</t>
  </si>
  <si>
    <t>9.</t>
  </si>
  <si>
    <t>10.</t>
  </si>
  <si>
    <t>11.</t>
  </si>
  <si>
    <t>13.</t>
  </si>
  <si>
    <t>Спорт и физическая кульутра</t>
  </si>
  <si>
    <t xml:space="preserve">Молодежная политика </t>
  </si>
  <si>
    <t xml:space="preserve">Образование </t>
  </si>
  <si>
    <t xml:space="preserve">Дошкольное образование </t>
  </si>
  <si>
    <t xml:space="preserve">Реконструкция и капитальный ремонт объектов жилищно -коммунального хозяйства </t>
  </si>
  <si>
    <t xml:space="preserve">Кадастровый учет  земельных участков под многоквартирными домами </t>
  </si>
  <si>
    <t>Подпрограмма "Вакцинопрофилактика"</t>
  </si>
  <si>
    <t>Подпрограмма  "Туберкулез"</t>
  </si>
  <si>
    <t>Национальная экономика</t>
  </si>
  <si>
    <t xml:space="preserve">Екатериновское сельское поселение </t>
  </si>
  <si>
    <t>прочие расходы</t>
  </si>
  <si>
    <t>КЦП "Развитие сельскохозяйственного производста в Приморском крае" на 2008-2012 годы</t>
  </si>
  <si>
    <t>Социальная политика</t>
  </si>
  <si>
    <t xml:space="preserve">Культура </t>
  </si>
  <si>
    <t xml:space="preserve">прочие  расходы </t>
  </si>
  <si>
    <t>12.</t>
  </si>
  <si>
    <t xml:space="preserve">   - мероприятия по развитию жилищного строительства в сельской местности</t>
  </si>
  <si>
    <t>I.Федеральные  целевые программы -  всего</t>
  </si>
  <si>
    <t>в том числе:</t>
  </si>
  <si>
    <t>краевой  бюджет</t>
  </si>
  <si>
    <t>местный бюджет</t>
  </si>
  <si>
    <t>внебюджетные источники (госуд. внебюдж.фонды, средства организаций, и т.д.)</t>
  </si>
  <si>
    <t xml:space="preserve">           Из  них:</t>
  </si>
  <si>
    <t>II. Краевые  целевые программы -  всего,</t>
  </si>
  <si>
    <t>жилищное хозяйство :</t>
  </si>
  <si>
    <t>здравоохранение:</t>
  </si>
  <si>
    <t>8.</t>
  </si>
  <si>
    <t>II. Муниципальные  целевые программы -  всего</t>
  </si>
  <si>
    <t>капитальные затраты  (инвестиции)</t>
  </si>
  <si>
    <t>ВСЕГО по Программам:</t>
  </si>
  <si>
    <t xml:space="preserve"> непрограммных адресных  мероприятий и объектов, не вошедших в программы</t>
  </si>
  <si>
    <t xml:space="preserve">целевых программ, </t>
  </si>
  <si>
    <t>Выполнено работ, всего</t>
  </si>
  <si>
    <t xml:space="preserve">   Центр детского творчества, с.Владимиро-Александровское</t>
  </si>
  <si>
    <t xml:space="preserve"> Подпрограмма  "Дети и семья "</t>
  </si>
  <si>
    <t xml:space="preserve"> Приобретение жилья на вторичном рынке</t>
  </si>
  <si>
    <t>Жилищное хозяйство</t>
  </si>
  <si>
    <t xml:space="preserve">Дорожное хозяйство </t>
  </si>
  <si>
    <t xml:space="preserve">прочие нужды </t>
  </si>
  <si>
    <t>КЦП "Социальная поддержка ветеранов  ВОВ, ветеранов боевых действий и членов их семей на 2008-2012 годы"</t>
  </si>
  <si>
    <t xml:space="preserve">   Национальная экономика (Сельское хозяйство и рыболовство): </t>
  </si>
  <si>
    <t>здравоохранение, физическая культура и спорт</t>
  </si>
  <si>
    <t>Лимит на 2010 г., всего</t>
  </si>
  <si>
    <t>Профи-нансировано за 2010 г., всего</t>
  </si>
  <si>
    <t>Строительство 2 домов</t>
  </si>
  <si>
    <t>Приобретение жилья 2 семьями</t>
  </si>
  <si>
    <t>Установка барьерного ограждения на 47+620-47+900 км автодороги Находка-Лазо-Ольга-Кавалерово;  установка знаков «Телефон службы спасения 010»; восстановление тротуара на 1-2 км автодороги Екатериновка-Новая Сила.</t>
  </si>
  <si>
    <t xml:space="preserve">Национальная экономика: </t>
  </si>
  <si>
    <t>Золотодолинское сельское поселение</t>
  </si>
  <si>
    <t>Новицкое сельское поселение</t>
  </si>
  <si>
    <t xml:space="preserve">                  в т.ч.  Капитальный ремонт сетей водоснабжения</t>
  </si>
  <si>
    <t xml:space="preserve">прочие расходы </t>
  </si>
  <si>
    <t>Отражены инвестиции из местного бюджета</t>
  </si>
  <si>
    <t>федер. бюджет</t>
  </si>
  <si>
    <t>Здравоохранение</t>
  </si>
  <si>
    <t>Культура</t>
  </si>
  <si>
    <t xml:space="preserve">Приобретены новые книги. </t>
  </si>
  <si>
    <t>Приобретены новые книги, проведена модернизация сайта библиотеки</t>
  </si>
  <si>
    <t>Летнее и зимнее содержание дорог территориального значения</t>
  </si>
  <si>
    <t>Установлено 7 тепловых счетчиков, в том числе  3  в  фельдшерско-акушерских пунктах, 2  - в  больницах – центральной и Сергеевской участковой (на общую сумму 558,5 тыс.руб.). Проведен перевод отопления с электрического на централизованное ФАПа с.Фроловка.</t>
  </si>
  <si>
    <t>Выполнение  по  всем программам, %</t>
  </si>
  <si>
    <t>Выполнение  по  муниципальным программам, %</t>
  </si>
  <si>
    <t>2.1.</t>
  </si>
  <si>
    <t>2.2</t>
  </si>
  <si>
    <t>2.3.</t>
  </si>
  <si>
    <t>ФЦП "Социальное развитие села до 2012 года"</t>
  </si>
  <si>
    <t xml:space="preserve"> прочие расходы</t>
  </si>
  <si>
    <t>Национальная экономика (общеэкономические вопросы)</t>
  </si>
  <si>
    <t>Социальные выплаты 52 получателям</t>
  </si>
  <si>
    <t xml:space="preserve">     Из них: </t>
  </si>
  <si>
    <t xml:space="preserve">Программа выполнена на 93%, причем от суммы, предусмотренной в  бюджете  - на 100%.  По программе  планировалось освоить 472,5 тыс. рублей, факт освоения составил 19,4%.  </t>
  </si>
  <si>
    <t>Приложение</t>
  </si>
  <si>
    <t xml:space="preserve">к постановлению администрации </t>
  </si>
  <si>
    <t>Партизанского муниципального района</t>
  </si>
  <si>
    <t>от 12.04.2011 № 134</t>
  </si>
  <si>
    <t>К реализации на 2010 год предполагалось 11 программ,  фактически  выполнялось 9.</t>
  </si>
  <si>
    <t xml:space="preserve"> Жилищно-коммунальное хозяйство</t>
  </si>
  <si>
    <t>Расходы  на реализацию Закона Приморского края      "О наказах избирателей"</t>
  </si>
  <si>
    <t>Отремонтировано 380 м.п. дороги местного значения с устройством съездов 2 шт. (20м)  по ул.Совхозная в с.Вадимиро.-Александровское</t>
  </si>
  <si>
    <t xml:space="preserve">КЦП "Повышение безопасности дорожного движения в Приморском крае на 2007-2012 г.г." </t>
  </si>
  <si>
    <t>Расходы  местного бюджета учтены в МЦП "Проведение мероприятий по  капитальному ремонту объектов жлищно-коммунального хозяйства, …...в 2010 году", утвержденные решением Думы района  от 27.08.2010 № 184.  Программа выполнена на 100%.</t>
  </si>
  <si>
    <t xml:space="preserve">Владимиро-Александровское сельское поселение </t>
  </si>
  <si>
    <t>Программа в 2010 году не предполагала реализацию</t>
  </si>
  <si>
    <t>КЦП "Пожарная  безопасность" на 2005- 2012 годы,  утвержденная Законом ПК от 29.12.2004                  № 196-КЗ  в ред. Закона  Примор. края  от 10.03.09 № 389-КЗ</t>
  </si>
  <si>
    <t xml:space="preserve"> - субсидии юридическим лицам в сельском хозяйстве</t>
  </si>
  <si>
    <t>КЦП  "Электронное  Приморье на 2005 -2010 годы", утвержденная Законом ПК  от 06.05.2005 № 240-КЗ</t>
  </si>
  <si>
    <t xml:space="preserve"> Обеспечен доступ к информации через  сеть Интернет всем участникам образовательного процесса. Выполнена в полном объеме.  </t>
  </si>
  <si>
    <t>К реализации на 2010 год предполагалось 18 программ,  фактически  выполнялось - 17.</t>
  </si>
  <si>
    <t>КЦП " Программа дополнительных мер снижения напряженности на рынке труда Приморского края в 2009 году", утвержденная  постановлением Администрации ПК от 18.01.2010 № 13-па)</t>
  </si>
  <si>
    <t>Муниципальная целевая программа "Развитие физической культуры и спорта в Партизанском муниципальном районе на 2007-2010 г.г." (решение Думы Партизанского муниципального района от 15.12.2006 № 294)</t>
  </si>
  <si>
    <t>Муниципальная целевая программа" Пожарная безопасность муниципальных образовательных  учреждений Партизанского муниципального района на 2009 -2013 годы", утвержденная  решением Думы  от 29.05.2009 № 91</t>
  </si>
  <si>
    <t>МЦП "Профессиональное становление   и развитие работников образовательных учреждений Партизанского района на 2007-2011 годы" (Решение Думы Партизанского мукниципального района Приморского края № 274 от 26.10.2006)</t>
  </si>
  <si>
    <t>Муниципальная программа "Развитие дошкольного образования Партиз. муницип. района на 2008-2012 годы" (Решение Думы Партизанского муниципального района ПК от 31.07.2008 № 43)</t>
  </si>
  <si>
    <t>Муниципальная программа по улучшению материально-технической базы пищеблоков образовательных учреждений Партиз.района 2007-2010 годы (Решение Думы Партизанского муниципального района ПК от 26.06.2007 № 345)</t>
  </si>
  <si>
    <t>МЦП "Информатизация общеобразовательных учреждений  Партизанского муниципального  района на 2010 год", утвержденная  постановлением администрации Партизанского муниципального района  от 01.12.2010 № 518</t>
  </si>
  <si>
    <t>МЦП Укрепление материально-технической базы учреждений культуры Партизанского муниципального района на 2008-2010 годы, утвержденая решением Думы Партизанского муниципального района 02.11.2007 № 394</t>
  </si>
  <si>
    <t xml:space="preserve">МЦП "Развитие библиотечного дела в библиотеках муниципального  учреждения культуры и библиотечного обслуживания Партизанского муниципального района на 2010-2012 годы", утвержденая решением Думы Партизанского  муниципального района от 30.04.2010 № 161- МПА </t>
  </si>
  <si>
    <t xml:space="preserve">Всего проведено 258 библиотечных мероприятий, которые посетило 7298 человек.
В своей работе библиотеки используют самую перспективную форму работы с молодёжной аудиторией – электронную презентацию. Слушателям были представлены выставки, разработанные специалистами в помощь школьным программам. Было представлено 28 виртуальных выставок и проведено 7 викторин
Программа выполнена на 43,6%. </t>
  </si>
  <si>
    <t>МЦП "Развитие и поддержка малого и среднего предпринимательства  в Партизанском муниципальном районе на 2009-2011 годы", утвержденная решением Думы от 29.05.2009 № 92 (с изм. от 31.07.2009  № 106)</t>
  </si>
  <si>
    <t xml:space="preserve">Проведены организационные мероприятия, направленные на популяризацию предпринимательского дела, повышение   качества производимой продукции, оказываемых  услуг, путем организации и проведения   конкурсов: «Лучший   предприниматель года»,  "Конкурс профессионального мастерства среди  пахарей", "Подведение итогов сельскохозяйственного  года в АПК", "Проведение смотра конкурса на лучшее новогоднее оформление предприятий торговли и общественного питания к 2011 году".  По итогам   проведенных   конкурсов расходы   местного бюджета составили 171,66 тыс. рублей, количество  победителей - 14 субъектов.  На поддержку муниципальной программы район получил 769,843 тыс.рублей федеральных и краевых субсидий. Всего финансовую  поддержку  из бюджета получило 6 субъектов малого  предпринимательсва, осуществляющих  приоритетные виды деятельности.  Программа выполнена в полном объеме. </t>
  </si>
  <si>
    <t xml:space="preserve"> РЦП "Повышение безопасности дорожного движения в Партизанском муниципальном районе на 2007-2012 годы", утвержденная решением Думы от 27.07.2007 № 356</t>
  </si>
  <si>
    <t xml:space="preserve">Реализовано мероприятий, направленных на повышение безопасности дорожного движения на сумму 252,61 тыс. руб., в том числе за счет средств сельских поселений 231,41 тыс. руб.: обновлено 11 пешеходных переходов, выполнены разметки 6-ти новых переходов,  установлено 14 дорожных знаков «Ограничение максимальной скорости 20 км/час», «Пешеходный переход» вблизи общеобразовательных учреждений, выполнены работы по замене ламп уличного освещения, содержанию дорог (нарезка кюветов, грейдеровка); муниципальное учреждение здравоохранения «Партизанская центральная районная больница» - 6,2 тыс. руб. на калибровку и поверку аппаратов «Алкотест»; управление образования – 15,0 тыс. руб. на приобретение литературы, наглядной агитации по теме «Основы безопасности жизнедеятельсности».    </t>
  </si>
  <si>
    <t>Мероприятия управления образования в общеобразовательных учреждениях: военно-спортивная игра "Зарница", научно -практическая конференция.  Проведены мероприятия в рамках празднования годовщин Победы  в ВОВ, Дней России, Российского флага, согласия и примирения, месячник военно -патриотического воспитания, посвященный Дню защитника Отечества, мероприятия по патриотическому воспитанию и допризывной подготовке  детей и молодежи (День призывника)</t>
  </si>
  <si>
    <t xml:space="preserve">МЦП "Пожарная безопасность муниципального учреждения "Партизанская центральная районная больница" на 2010 - 2012 годы, утвержденная   постановлением администрации  Партизанского муниципального района от 13.08.2010  № 333  </t>
  </si>
  <si>
    <t xml:space="preserve">МДП  «Снижение производственного травматизма, профессиональных заболеваний и улучшение условий труда в муниципальных учреждениях Партизанского муниципального района на 2010-2012 годы», утвержденная постановлением администрации  Партизанского  муниципального района от 08.02.2010 № 44
</t>
  </si>
  <si>
    <t>Программа "Энергосбережения и повышения энергетической эффективности бюджетными учреждениями  Партизанского муниципального района на 2010 -2012 годы", утвержденная постановлением  администрации Партизанского  муниципального района от 16.08.2010 № 334</t>
  </si>
  <si>
    <t xml:space="preserve">Программа выполнена на 99,9%  от суммы, предусмотренной в бюджете (по результатам конкурсов и аукционов). Сумма, запланированная по программе (431 тыс. рублей), перевыполнена в 5,76 раза. В итоге реализации программы  обеспеченность приборами учета тепла  бюджетных учреждений  составила 35 ед. (100% от плана) </t>
  </si>
  <si>
    <t>Целевая  программа "Развитие муниципальной службы в администрации  Партизанского муниципального района на 2010-2011 годы", утвержденная постановлением администрации Партизанского муниципального района от 09.12.2009 № 523</t>
  </si>
  <si>
    <t>Муниципальная  программа «Противодействие коррупции в Партизанском муниципальном районе на 2009-2011 годы», утвержденная постановлением  администрации  Партизанского муниципального района от 27.07.2009  № 298</t>
  </si>
  <si>
    <t xml:space="preserve">Программа без финансирования. Доля  нормативных  правовых актов, принятых органами местного самоуправления района и их проектов, по которым проведены экспертизы на коррупциогенность, составил 9,9 %. Социологические опросы для определения уровня информационной прозрачности деятельности органов местного  самоуправления района не проводились. </t>
  </si>
  <si>
    <t>Начальник управления экономики</t>
  </si>
  <si>
    <t>Всего с 2001 года освоено 95,8 млн. руб.</t>
  </si>
  <si>
    <t>КЦП " Развитие малого и среднего предпринимательтсва в Приморском крае на 2008-2010 годы", утвержденная Законом ПК от 03.12.2008 № 344-КЗ</t>
  </si>
  <si>
    <t xml:space="preserve">В 2010 году количество жителей, систематически занимающихся физической культурой и спортом, составило 4205 человек, что на 0,1 % больше, чем в в 2009 году. Спортивные секции в муниципальном образовательном учреждении дополнительного образования детей ДООЦ "Юность" посещают 437 детей и подростков (2009 год 768), что на 331 человека меньше, чем в 2009 году, из-за сокращения педагогов дополнительного образования. Кроме того снижен показатель занимающихся спортом в муниципальном образовательном учреждении дополнительного образования детей "Районный центр детского творчества"  на 167 человек. Всего количество детей, занимающихся спортом в учреждениях дополнительного образования детей района стало 651 чел. (в 2009 г. было 1079 чел.), это на 428 человек меньше или на 60,3 %.  Уровень охвата занятиями физической культурой и спортом среди детей и подростков гораздо ухудшен, но  тем не менее, общие показатели за счет занимающихся спортом взрослых улучшились всего на 0,1 %. Около 20 спортсменов  стали победителями и призерами первенств и чемпионатов края , спартакиад, сельских спортивных игр и краевой спартакиады "Инваспорт - 2010". Проведена   корректировка  проектно-сметной  документации  на строительсто стадиона (футбольное поле) в с.Екатериновка в рамках  участия в краевой программе развития  спорта  (22 тыс. руб.). Программа выполнена на 73,1% в связи с тем, что запланированные в начале года спортивные мероприятия на летний период не были проведены.                                     </t>
  </si>
  <si>
    <t>За счет  средств краевого бюджета выполнен капитальный ремонт 2,75 км на участке 87+200-88+200 км  автодороги  территориального  значения "Находка - Лазо -Ольга -Кавалерово"; капитальный ремонт моста  на км 88+055 автомобильной дороги Находка- Лазо - Ольга - Кавалерово  (подрядчик филиал «Партизанский» открытого акционерного общества «Примавтодор»)</t>
  </si>
  <si>
    <t xml:space="preserve">Программа выполнена на  100%  от суммы, предусмотренной в бюджете.  Выполнение  от суммы, запланированной  по программе, составило 19,7 %. </t>
  </si>
  <si>
    <t>Итоговая информация о ходе реализации федеральных, краевых и муниципальных  целевых программ и оценке  объемов их выполнения                                                                                                  в Партизанском  муниципальном  районе за 2010 год</t>
  </si>
  <si>
    <t>Работы  приостановлены из-за отсутствия источника финансирования. Строительно -монтажные работы выполнены на 80%, объект укомплектован установочным технологическим оборудованием. Проведена  корректировка проектно- сметной  документации для  завершения работ, на которые требуется 62,14 млн. рублей. Проводятся  мероприятия  по включению объекта в краевую программу "Социальное развитие села на 2011-2013 г.г."</t>
  </si>
  <si>
    <t>К реализации на 2010 год предполагалась 1 программа, по которой и присутствовало фактическое выполнение.</t>
  </si>
  <si>
    <t xml:space="preserve">Утверждено участниками программы 8 семей. На 01.01.2011 4 семьи, включающие 9 членов, из них  - 2 молодые, получили социальные выплаты. Из 4 семей 2 семьи планируют приобрести жилье, 2 - строит, площадь жилых помещений  составляет 199 кв. метров. Освоение плановых назначений из местного бюджета составило 100% на условиях  долевого финансирования </t>
  </si>
  <si>
    <t>Всего капитально отремонтировано 7 домов площадью 7154,62 кв.м.</t>
  </si>
  <si>
    <t>В рамках участия в реализации № 185-ФЗ проведен капитальный ремонт 1 многоквартирного дома площадью 1756,9 кв.м.</t>
  </si>
  <si>
    <t>Проведен капитальный ремонт 4 многквартирных домов площадью 1819,92 кв.м.</t>
  </si>
  <si>
    <t>Проведен капитальный ремонт 7 многоквартирных домов общей сметной стоимостью ремонта 15666,38 тыс. рублей, в т.ч. районный бюджет 456,844  тыс. руб.,  бюджеты поселений - 50,75 тыс. руб., средства собственников помещений  783,32 тыс. руб.</t>
  </si>
  <si>
    <t>План  по порграмме на 2010 год планировался 1616 тыс. руб. (в ценах 2007 года), но в бюджете финансирование утверждено 35 тыс. рублей.</t>
  </si>
  <si>
    <t>Обучение и проверку знаний требований охраны труда в образовательных учреждениях, имеющих лицензию,  прошли  12 человек или 85,7 % от плана. Проведена аттестация по условиям труда на 41 рабочем месте или 43,2% от плана. Проведен районный конкурс по охране труда среди организаций и специалистов по охране труда. Число пострадавших на производстве в 2010 году составило 3 человек (с легким исходом) что на 30% меньше в сравнении с 2009 годом. Количество коллективных  договоров по состоянию на 01.01.2011 года составило 46 единиц, (нижено количество колективных договоров относительно 2009 года на 2,1 %.). Сертификация работ по охране труда на проводилась</t>
  </si>
  <si>
    <t xml:space="preserve">Организовано повышение квалификации 4 муниципальных служащих (20 план) с получением свидетельства государственного образца, а также обучение 18 человек (10 план) по профильным направлениям по краткосрочным программам. </t>
  </si>
  <si>
    <t>ФЦП "Дети России на 2007- 2010 гг."-Строительство Центра детского творчества в с.Владимиро-Александровское</t>
  </si>
  <si>
    <t>КЦП " Дороги края на 2007- 2017 годы" от 28.07.2007 № 95-КЗ (в ред. от 06.11.10 № 699-КЗ)</t>
  </si>
  <si>
    <t>Подпрограмма "Обеспечение сохранности и развития автомобильных  дорог общего пользования" (капитальный ремонт автодорог и искусственных сооружений на них)</t>
  </si>
  <si>
    <t>Подпрограмма "Обеспечение сохранности и развития автомобильных  дорог общего пользования" (содержание автомобильных дорог и искусственных сооружений на них)</t>
  </si>
  <si>
    <t>Краевая программа  "Адресная программа по проведению капитального ремонта многоквартирных домов  в Приморском  крае на 2010- 2011 годы",  постановление Администрации Приморского края от  28.05.2010  № 197-па, в ред. от 11.02.2011 № 45-па)</t>
  </si>
  <si>
    <t>КЦП "Предупреждение и борьба с социально-значимыми заболеваниями в Приморском крае на 2009-2012 гг.", утвержденная Законом ПК от 12.11.2008 № 336-КЗ</t>
  </si>
  <si>
    <t xml:space="preserve"> КЦП "Здоровое поколение на 2008-2011 годы", утвержденная Законом ПК от 06.05.2008 № 258-КЗ</t>
  </si>
  <si>
    <t xml:space="preserve"> КЦП "Кардиохирургия  на 2006-2010 годы", утвержденная Законом ПК от 28.12.2005 № 328-КЗ, в ред. от 06.07.2009 № 467-КЗ</t>
  </si>
  <si>
    <t xml:space="preserve">  - субсидии федерального и краевого бюджетов на поддержку муниципальных программ развития субъектов малого и среднего предпринимательства</t>
  </si>
  <si>
    <t>КЦП  "О краевой  целевой  программе "Развитие физической культуры и спорта в Приморском крае на 2007-2010 годы" утвержденной Законом ПК  от 19.10.2007 № 138-КЗ</t>
  </si>
  <si>
    <t>МЦП "Проведение мероприятий по  капитальному ремонту объектов жилищно-коммунального назначения, по землеустройству и землепользованию  в Партизанском муниципальном районе в 2010 году", утвержденная решением Думы от 27.08.2010 № 184</t>
  </si>
  <si>
    <t xml:space="preserve">Жилищно-коммунальное  хозяйство: </t>
  </si>
  <si>
    <t xml:space="preserve"> Проведение капитального ремонта многоквартирных домов  в рамках № 185-ФЗ "О фонде содействия реформированию жилищно-коммунального хозяйства" (софинансирование сельским поселениям)  </t>
  </si>
  <si>
    <t>Муниципальная программа "Молодежь Партизанского района на 2007-2010 г.г."(решение Думы Партизанского муниципального района от 15.12.2006 № 293)</t>
  </si>
  <si>
    <t>МЦП  «Патриотическое воспитание граждан Партизанского муниципального района на 2006-2010 годы», утвержденная решением Думы Партизанского муниципального района от 29.12.2005 № 203</t>
  </si>
  <si>
    <t xml:space="preserve">Мероприятия, выполненные в 2010 году. Достигнутые результаты </t>
  </si>
  <si>
    <t>Проведен капитальный ремонт 1 многоквартирного дома площадью 2998,68 кв.м.</t>
  </si>
  <si>
    <t>Проведен капитальный ремонт 1 многоквартирного дома площадью 578,64 кв.м.</t>
  </si>
  <si>
    <t xml:space="preserve">Партизанскому району выделены субсидии на поддержку  муниципальных  программ развития субъектов малого и среднего предпринимательства в размере 769,843 тыс. рублей. Подготовлены муниципальные правовые акты  о порядке предоставления субсидий на возмещение части затрат субъектов малого предпринимательства, связанных с приобретением основных средств (оборудования), используемых при производстве продукции, оказании услуг по приоритетным видам экономической деятельности на 2010 год. Финансовую поддержку получили 6 организаций в сфере розничной продажи фармацевтических и медицинских товаров (общества с ограниченной ответственностью "Живица", "Живица +", "Фортуна",  "Лагуна") и производства хлебобулочных изделий (общество с ограниченной ответственностью "Востокпищепром", индивидуальный предприниматель Солонко И.О). </t>
  </si>
  <si>
    <t>Государственную поддержку получили 12 хозяйств, 1 из них ( К/Х "Исток")  - на уплату процентов по кредитам (малые формы хозяйствования (до 8 лет). Число получателей поддержки сохранилось  на уровне 2009 года. лПрограмма выполнена на 100%.</t>
  </si>
  <si>
    <t xml:space="preserve">На "техническое переоснащение и проибретение с/животных"  получено 1,15 млн. рублей сельскохозяйственный производственный кооператив "Новолитовский", общество с ограниченной ответственностью "Агрофонд"). Субсидия на  продукцию  животноводства  составила 7,72  млн.руб. (получили 5 хозяйств);  компенсация процентов малым формам хозяйст-ия по целевым кредитам - 15,05 тыс. руб. (крестьянское хозяйство "Исток"), на поддержку  племенного животноводства - 2,96 млн.руб. сельскохозяйственный производственный кооператив "Новолитовский",  крестьянские хозяйства"Исток" и Шалаевой). Всего в 2010 году сумма субсидий меньше, чем в 2009 году на 1,68 млн. руб. </t>
  </si>
  <si>
    <t xml:space="preserve">По организации временных общественных работ  заключены договоры о трудоустройстве 81 гражданина, из которых участвовали в общественных работах  61 гражданин, находящийся под риском увольнения, и 20  -  безработные и ищущие работу граждане. На организацию временных мест для стажировки выпускников учреждений профессионального образования на 16 рабочих местах заключены договоры о  трудоустройстве 16 молодых специалистов при участии 8 наставников. Выполнение плана по организации временных мест по общественным работам и по стажировке выпускников составляет 100 %. В рамках содействия развития самозанятости безработных граждан, организовали предпринимательскую  деятельность (оформили  индивидуальное предпринимательство) 27 человек, которыми дополнительно создано 35 новых  рабочих мест (100 % от плана). Заключено 2 договора с обществом с ограниченной ответственностью «Луч» для труодустройства 2-х инвалидов. Вопрос о трудоустройстве инвалидов находится в стадии решения в УГСЗН Примороского края </t>
  </si>
  <si>
    <t>Проведен государственный кадастровый учет земельных участков под 7 домами.</t>
  </si>
  <si>
    <t xml:space="preserve">Проведен капитальный ремонт  наружных  сетей  водоснабжения общей протяженностью  410 м.п. в селах Владимиро-Александровское (ул.Юбилейная), и Новая Сила (от скважины до ж/д моста). Затраты районного бюджета - 500 тыс. руб., поселений - 68,19 тыс. руб. </t>
  </si>
  <si>
    <t xml:space="preserve">За 2010 год было проведено 71 спортивно-массовое мероприятие по 14 видам спорта, приуроченные ко Дням Победы, России, Защитника Отечества, физкультурника России, образования Приморского края, месячникам по военно-патриотическому воспитанию, здоровому образу жизни. В том числе 44 районных соревнования, в них приняло участие - 1533 чел.;   участие в краевых соревновыниях - 27 мероприятий  и в них приняло участие - 293 чел. В краевых и  районных спортивно-массовых мероприятиях всего приняло участие 1826 жителей, что на 461 чел. больше, чем в 2009 году. Наряду с традиционными массовыми мероприятиями, такими как: спартакиада среди населения района (405 человек), прошла спартакиада среди работников силовых структур, в которой приняло участие 94 человека, День Приморского футбола (432 участника). В 2010 году стартовали новые соревнования - среди лиц с ограниченными физическими возможностями, которые посвящались Всероссийской декаде инвалидов и в которых приняло участие по 4 видам спорта 15 человек. </t>
  </si>
  <si>
    <r>
      <rPr>
        <sz val="15"/>
        <rFont val="Times New Roman"/>
        <family val="1"/>
      </rPr>
      <t xml:space="preserve">Программа по итогам 2010 года выполнена на 90% от суммы, предусмотренной в бюджете. По программе на 2010 год планировалось 1150  тыс. руб. (в  ценах года разработки). Проведено устройство наружных сетей электроснабжения, контура и сети заземления электрических установок в помещениях мастерских муниципального общеобразовательного учреждения «Средняя общеобразовательная школа» с.Владимиро-Александровское - 79, 6 тыс. рублей;  замена внутреннего освещения помещений мастерских МОУ «СОШ» с.Владимиро-Александровское  - 100,0 тыс. рублей, установка эл. щитов и ВРУ в мастерских – 100,0 тыс. рублей, установка пуск-конт., кнопок управ.станков – 99,3 тыс. рублей, прокладка кабеля к станкам – 71,1 тыс. рублей.
</t>
    </r>
    <r>
      <rPr>
        <sz val="16"/>
        <rFont val="Times New Roman"/>
        <family val="1"/>
      </rPr>
      <t xml:space="preserve">
 </t>
    </r>
  </si>
  <si>
    <t>Организована курсовая подготовка в ПИППКРО г. Владивосток 87  человек или 100% от  запланированного значения на год</t>
  </si>
  <si>
    <t>На 2010 год указан уточненный план с учетом муниципального дошкольного образовательного учреждения  "Кораблик" (в программе обозначено как открытие групп в МОУ СОШ с.Хмыловка в 2012 году, изменения в программу не внесены). С 01 апреля 2010 года открыта дополнительная группа на 20 воспитанников в муниципальном дошкольном образовательном учреждении детский сад "Кораблик" с.Хмыловка</t>
  </si>
  <si>
    <t>Улучшена материально-технической база учреждений на сумму 1264,9 тыс. руб.,  в т.числе за счет местного бюджета- 655,2 тыс.руб., за счет платных услуг - 609,7 тыс.руб. Приобретена мебель - 995,0 тыс.руб., оборудование для пищеблоков-150,2  тыс.руб., прочее оборудование - 92,6тыс.руб.,учебно-наглядные пособия-2,1 тыс.руб., компьютерное оборудование - 25,0 тыс.руб.</t>
  </si>
  <si>
    <t>Проведен капитальный ремонт в муниципальных детских образовательных учреждениях: «Светлячок», «Солнышко» - «Звездочка,«Тополек»,«Росинка». Изменения в программу в части проведения ремонта данных ДОУ в Программу не внесены. Обозначенные  выше мероприятия  в части финансирования  из бюджета выполнены на 100%.</t>
  </si>
  <si>
    <t>Разработана в рамках реализации краевой  целевой программы «Электронное Приморье» на 2005-2010 годы". Обеспечен доступ к информации через сеть Интернет всем участникам образовательного процесса. Выполнена в полном объеме</t>
  </si>
  <si>
    <t>По программе на 2010 год планировалось 610 тыс. руб. (в ценах 2007 года), но в бюджете финансирование не запланировано</t>
  </si>
  <si>
    <t>Установлены системы  автоматической пожарной сигнализации в отделении пищеблока, корпусах № 5 (оргметодкабинет, рентгенкабинет) и № 6, общежитии. Проведено обновление первичных средств пожаротушения на ФАПах  сел Новая Сила, Новолитовск, Фроловка, Молчановка, Хмыловка, Новицкое, пос.Романовский Ключ, в Сергеевской участковой больнице. Программа выполнена на 74,3 %. По плану программы - выполнение на 38,6% (2176,3 тыс. руб. план по прграмме). Финансирование программы мероприятий из местного бюджета составило 100%</t>
  </si>
  <si>
    <t>Установлено 19 тепловых счетчиков на сумму 1897,5 тыс. руб. Проведена замена кухонного оборудования в  МДОУ "Росинка"</t>
  </si>
  <si>
    <r>
      <t xml:space="preserve">                                          </t>
    </r>
    <r>
      <rPr>
        <sz val="24"/>
        <rFont val="Arial Cyr"/>
        <family val="0"/>
      </rPr>
      <t xml:space="preserve">  Е.А.Вальчун</t>
    </r>
  </si>
  <si>
    <t xml:space="preserve">       тыс. рублей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</si>
</sst>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&quot;р.&quot;"/>
    <numFmt numFmtId="166" formatCode="#,##0.000"/>
    <numFmt numFmtId="167" formatCode="0.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.0%"/>
  </numFmts>
  <fonts count="75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i/>
      <sz val="7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18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b/>
      <sz val="20"/>
      <name val="Arial Cyr"/>
      <family val="0"/>
    </font>
    <font>
      <b/>
      <i/>
      <sz val="18"/>
      <name val="Times New Roman"/>
      <family val="1"/>
    </font>
    <font>
      <sz val="8"/>
      <name val="Tahoma"/>
      <family val="2"/>
    </font>
    <font>
      <sz val="20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sz val="12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33" borderId="16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>
      <alignment/>
    </xf>
    <xf numFmtId="0" fontId="16" fillId="33" borderId="17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top"/>
    </xf>
    <xf numFmtId="0" fontId="16" fillId="33" borderId="13" xfId="0" applyFont="1" applyFill="1" applyBorder="1" applyAlignment="1">
      <alignment horizontal="center" vertical="top"/>
    </xf>
    <xf numFmtId="0" fontId="16" fillId="33" borderId="12" xfId="0" applyFont="1" applyFill="1" applyBorder="1" applyAlignment="1">
      <alignment vertical="top"/>
    </xf>
    <xf numFmtId="0" fontId="16" fillId="33" borderId="13" xfId="0" applyFont="1" applyFill="1" applyBorder="1" applyAlignment="1">
      <alignment vertical="top"/>
    </xf>
    <xf numFmtId="0" fontId="16" fillId="33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16" fillId="0" borderId="19" xfId="0" applyFont="1" applyFill="1" applyBorder="1" applyAlignment="1">
      <alignment wrapText="1"/>
    </xf>
    <xf numFmtId="0" fontId="12" fillId="0" borderId="19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16" fontId="12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horizontal="left" vertical="center" wrapText="1"/>
    </xf>
    <xf numFmtId="167" fontId="16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top" wrapText="1"/>
    </xf>
    <xf numFmtId="167" fontId="16" fillId="0" borderId="19" xfId="0" applyNumberFormat="1" applyFont="1" applyFill="1" applyBorder="1" applyAlignment="1">
      <alignment vertical="center" wrapText="1"/>
    </xf>
    <xf numFmtId="0" fontId="16" fillId="0" borderId="19" xfId="0" applyFont="1" applyFill="1" applyBorder="1" applyAlignment="1">
      <alignment/>
    </xf>
    <xf numFmtId="2" fontId="16" fillId="0" borderId="19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167" fontId="16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7" fontId="21" fillId="0" borderId="19" xfId="0" applyNumberFormat="1" applyFont="1" applyFill="1" applyBorder="1" applyAlignment="1">
      <alignment horizontal="center" vertical="center"/>
    </xf>
    <xf numFmtId="167" fontId="18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vertical="center"/>
    </xf>
    <xf numFmtId="16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" fontId="16" fillId="0" borderId="19" xfId="0" applyNumberFormat="1" applyFont="1" applyFill="1" applyBorder="1" applyAlignment="1">
      <alignment/>
    </xf>
    <xf numFmtId="2" fontId="15" fillId="0" borderId="19" xfId="0" applyNumberFormat="1" applyFont="1" applyFill="1" applyBorder="1" applyAlignment="1">
      <alignment vertical="center"/>
    </xf>
    <xf numFmtId="16" fontId="2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wrapText="1"/>
    </xf>
    <xf numFmtId="2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/>
    </xf>
    <xf numFmtId="0" fontId="16" fillId="0" borderId="19" xfId="0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vertical="center"/>
    </xf>
    <xf numFmtId="167" fontId="18" fillId="0" borderId="19" xfId="0" applyNumberFormat="1" applyFont="1" applyFill="1" applyBorder="1" applyAlignment="1">
      <alignment vertical="center"/>
    </xf>
    <xf numFmtId="164" fontId="18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wrapText="1"/>
    </xf>
    <xf numFmtId="2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16" fontId="12" fillId="0" borderId="19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167" fontId="18" fillId="0" borderId="19" xfId="0" applyNumberFormat="1" applyFont="1" applyFill="1" applyBorder="1" applyAlignment="1">
      <alignment vertical="center" wrapText="1"/>
    </xf>
    <xf numFmtId="167" fontId="15" fillId="0" borderId="19" xfId="0" applyNumberFormat="1" applyFont="1" applyFill="1" applyBorder="1" applyAlignment="1">
      <alignment vertical="center" wrapText="1"/>
    </xf>
    <xf numFmtId="167" fontId="17" fillId="0" borderId="19" xfId="0" applyNumberFormat="1" applyFont="1" applyFill="1" applyBorder="1" applyAlignment="1">
      <alignment vertical="center" wrapText="1"/>
    </xf>
    <xf numFmtId="164" fontId="16" fillId="0" borderId="1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7" fontId="12" fillId="0" borderId="19" xfId="0" applyNumberFormat="1" applyFont="1" applyFill="1" applyBorder="1" applyAlignment="1">
      <alignment vertical="center" wrapText="1"/>
    </xf>
    <xf numFmtId="167" fontId="12" fillId="0" borderId="19" xfId="0" applyNumberFormat="1" applyFont="1" applyFill="1" applyBorder="1" applyAlignment="1">
      <alignment horizontal="left" vertical="center" wrapText="1"/>
    </xf>
    <xf numFmtId="167" fontId="18" fillId="0" borderId="19" xfId="0" applyNumberFormat="1" applyFont="1" applyFill="1" applyBorder="1" applyAlignment="1">
      <alignment horizontal="center" vertical="center" wrapText="1"/>
    </xf>
    <xf numFmtId="167" fontId="23" fillId="0" borderId="19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left" vertical="center" wrapText="1"/>
    </xf>
    <xf numFmtId="167" fontId="10" fillId="0" borderId="19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7" fontId="20" fillId="0" borderId="19" xfId="0" applyNumberFormat="1" applyFont="1" applyFill="1" applyBorder="1" applyAlignment="1">
      <alignment horizontal="center" vertical="center"/>
    </xf>
    <xf numFmtId="167" fontId="16" fillId="0" borderId="19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7" fontId="15" fillId="0" borderId="19" xfId="0" applyNumberFormat="1" applyFont="1" applyFill="1" applyBorder="1" applyAlignment="1">
      <alignment vertical="center"/>
    </xf>
    <xf numFmtId="4" fontId="15" fillId="0" borderId="19" xfId="0" applyNumberFormat="1" applyFont="1" applyFill="1" applyBorder="1" applyAlignment="1">
      <alignment vertical="center"/>
    </xf>
    <xf numFmtId="167" fontId="12" fillId="0" borderId="19" xfId="0" applyNumberFormat="1" applyFont="1" applyFill="1" applyBorder="1" applyAlignment="1">
      <alignment horizontal="center" vertical="center"/>
    </xf>
    <xf numFmtId="167" fontId="34" fillId="0" borderId="19" xfId="0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vertical="center"/>
    </xf>
    <xf numFmtId="167" fontId="23" fillId="0" borderId="19" xfId="0" applyNumberFormat="1" applyFont="1" applyFill="1" applyBorder="1" applyAlignment="1">
      <alignment vertical="center"/>
    </xf>
    <xf numFmtId="167" fontId="21" fillId="0" borderId="19" xfId="0" applyNumberFormat="1" applyFont="1" applyFill="1" applyBorder="1" applyAlignment="1">
      <alignment vertical="center" wrapText="1"/>
    </xf>
    <xf numFmtId="167" fontId="23" fillId="0" borderId="19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17" fillId="0" borderId="19" xfId="45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/>
    </xf>
    <xf numFmtId="2" fontId="17" fillId="0" borderId="19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/>
    </xf>
    <xf numFmtId="0" fontId="35" fillId="0" borderId="19" xfId="0" applyFont="1" applyFill="1" applyBorder="1" applyAlignment="1">
      <alignment/>
    </xf>
    <xf numFmtId="2" fontId="16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4" fontId="17" fillId="0" borderId="19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4" fontId="17" fillId="0" borderId="19" xfId="45" applyNumberFormat="1" applyFont="1" applyFill="1" applyBorder="1" applyAlignment="1">
      <alignment/>
    </xf>
    <xf numFmtId="0" fontId="35" fillId="0" borderId="19" xfId="0" applyFont="1" applyFill="1" applyBorder="1" applyAlignment="1">
      <alignment wrapText="1"/>
    </xf>
    <xf numFmtId="173" fontId="17" fillId="0" borderId="19" xfId="51" applyNumberFormat="1" applyFont="1" applyFill="1" applyBorder="1" applyAlignment="1">
      <alignment/>
    </xf>
    <xf numFmtId="0" fontId="15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wrapText="1"/>
    </xf>
    <xf numFmtId="167" fontId="32" fillId="0" borderId="19" xfId="0" applyNumberFormat="1" applyFont="1" applyFill="1" applyBorder="1" applyAlignment="1">
      <alignment horizontal="center" vertical="center"/>
    </xf>
    <xf numFmtId="167" fontId="33" fillId="0" borderId="19" xfId="0" applyNumberFormat="1" applyFont="1" applyFill="1" applyBorder="1" applyAlignment="1">
      <alignment horizontal="center" vertical="center"/>
    </xf>
    <xf numFmtId="167" fontId="30" fillId="0" borderId="19" xfId="0" applyNumberFormat="1" applyFont="1" applyFill="1" applyBorder="1" applyAlignment="1">
      <alignment horizontal="left" vertical="center" wrapText="1"/>
    </xf>
    <xf numFmtId="167" fontId="23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/>
    </xf>
    <xf numFmtId="164" fontId="10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horizontal="justify" vertical="center"/>
    </xf>
    <xf numFmtId="4" fontId="16" fillId="0" borderId="19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right"/>
    </xf>
    <xf numFmtId="2" fontId="17" fillId="0" borderId="19" xfId="0" applyNumberFormat="1" applyFont="1" applyFill="1" applyBorder="1" applyAlignment="1">
      <alignment horizontal="right"/>
    </xf>
    <xf numFmtId="2" fontId="10" fillId="0" borderId="19" xfId="0" applyNumberFormat="1" applyFont="1" applyFill="1" applyBorder="1" applyAlignment="1">
      <alignment horizontal="right"/>
    </xf>
    <xf numFmtId="167" fontId="21" fillId="0" borderId="19" xfId="0" applyNumberFormat="1" applyFont="1" applyFill="1" applyBorder="1" applyAlignment="1">
      <alignment/>
    </xf>
    <xf numFmtId="2" fontId="21" fillId="0" borderId="19" xfId="0" applyNumberFormat="1" applyFont="1" applyFill="1" applyBorder="1" applyAlignment="1">
      <alignment/>
    </xf>
    <xf numFmtId="167" fontId="23" fillId="0" borderId="19" xfId="0" applyNumberFormat="1" applyFont="1" applyFill="1" applyBorder="1" applyAlignment="1">
      <alignment/>
    </xf>
    <xf numFmtId="2" fontId="23" fillId="0" borderId="19" xfId="0" applyNumberFormat="1" applyFont="1" applyFill="1" applyBorder="1" applyAlignment="1">
      <alignment/>
    </xf>
    <xf numFmtId="4" fontId="17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/>
    </xf>
    <xf numFmtId="0" fontId="36" fillId="0" borderId="19" xfId="51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167" fontId="17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19" xfId="0" applyFont="1" applyFill="1" applyBorder="1" applyAlignment="1">
      <alignment horizontal="left" wrapText="1"/>
    </xf>
    <xf numFmtId="0" fontId="40" fillId="33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20" xfId="0" applyFont="1" applyBorder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justify" vertical="top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7" fillId="33" borderId="17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  <xf numFmtId="0" fontId="17" fillId="33" borderId="21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7" fillId="33" borderId="24" xfId="0" applyFont="1" applyFill="1" applyBorder="1" applyAlignment="1">
      <alignment horizontal="center" vertical="top" wrapText="1"/>
    </xf>
    <xf numFmtId="0" fontId="17" fillId="33" borderId="15" xfId="0" applyFont="1" applyFill="1" applyBorder="1" applyAlignment="1">
      <alignment horizontal="center" vertical="top" wrapText="1"/>
    </xf>
    <xf numFmtId="0" fontId="25" fillId="33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wrapText="1"/>
    </xf>
    <xf numFmtId="167" fontId="15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38" fillId="0" borderId="19" xfId="0" applyNumberFormat="1" applyFont="1" applyFill="1" applyBorder="1" applyAlignment="1">
      <alignment horizontal="left" vertical="top" wrapText="1"/>
    </xf>
    <xf numFmtId="0" fontId="38" fillId="0" borderId="19" xfId="0" applyFont="1" applyFill="1" applyBorder="1" applyAlignment="1">
      <alignment/>
    </xf>
    <xf numFmtId="0" fontId="16" fillId="33" borderId="24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33" borderId="26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2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/>
    </xf>
    <xf numFmtId="0" fontId="16" fillId="0" borderId="17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justify"/>
    </xf>
    <xf numFmtId="0" fontId="24" fillId="33" borderId="17" xfId="0" applyFont="1" applyFill="1" applyBorder="1" applyAlignment="1">
      <alignment horizontal="center" vertical="center" wrapText="1" shrinkToFit="1"/>
    </xf>
    <xf numFmtId="0" fontId="24" fillId="33" borderId="11" xfId="0" applyFont="1" applyFill="1" applyBorder="1" applyAlignment="1">
      <alignment horizontal="center" vertical="center" wrapText="1" shrinkToFit="1"/>
    </xf>
    <xf numFmtId="167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154</xdr:row>
      <xdr:rowOff>990600</xdr:rowOff>
    </xdr:from>
    <xdr:to>
      <xdr:col>1</xdr:col>
      <xdr:colOff>2933700</xdr:colOff>
      <xdr:row>154</xdr:row>
      <xdr:rowOff>990600</xdr:rowOff>
    </xdr:to>
    <xdr:sp>
      <xdr:nvSpPr>
        <xdr:cNvPr id="1" name="Скругленный прямоугольник 14"/>
        <xdr:cNvSpPr>
          <a:spLocks/>
        </xdr:cNvSpPr>
      </xdr:nvSpPr>
      <xdr:spPr>
        <a:xfrm>
          <a:off x="2343150" y="177584100"/>
          <a:ext cx="1028700" cy="0"/>
        </a:xfrm>
        <a:prstGeom prst="roundRect">
          <a:avLst/>
        </a:prstGeom>
        <a:solidFill>
          <a:srgbClr val="DDDDDD"/>
        </a:solidFill>
        <a:ln w="25400" cmpd="sng">
          <a:solidFill>
            <a:srgbClr val="A2A2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2133600</xdr:colOff>
      <xdr:row>154</xdr:row>
      <xdr:rowOff>990600</xdr:rowOff>
    </xdr:from>
    <xdr:to>
      <xdr:col>1</xdr:col>
      <xdr:colOff>3162300</xdr:colOff>
      <xdr:row>154</xdr:row>
      <xdr:rowOff>990600</xdr:rowOff>
    </xdr:to>
    <xdr:sp>
      <xdr:nvSpPr>
        <xdr:cNvPr id="2" name="Скругленный прямоугольник 29"/>
        <xdr:cNvSpPr>
          <a:spLocks/>
        </xdr:cNvSpPr>
      </xdr:nvSpPr>
      <xdr:spPr>
        <a:xfrm>
          <a:off x="2571750" y="177584100"/>
          <a:ext cx="1019175" cy="0"/>
        </a:xfrm>
        <a:prstGeom prst="roundRect">
          <a:avLst/>
        </a:prstGeom>
        <a:solidFill>
          <a:srgbClr val="DDDDDD"/>
        </a:solidFill>
        <a:ln w="25400" cmpd="sng">
          <a:solidFill>
            <a:srgbClr val="A2A2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view="pageBreakPreview" zoomScale="44" zoomScaleNormal="41" zoomScaleSheetLayoutView="44" zoomScalePageLayoutView="0" workbookViewId="0" topLeftCell="A1">
      <pane xSplit="2" ySplit="12" topLeftCell="M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6" sqref="T6:T8"/>
    </sheetView>
  </sheetViews>
  <sheetFormatPr defaultColWidth="9.00390625" defaultRowHeight="12.75"/>
  <cols>
    <col min="1" max="1" width="5.75390625" style="0" customWidth="1"/>
    <col min="2" max="2" width="43.125" style="0" customWidth="1"/>
    <col min="3" max="4" width="23.25390625" style="0" customWidth="1"/>
    <col min="5" max="5" width="18.375" style="0" customWidth="1"/>
    <col min="6" max="6" width="16.625" style="0" customWidth="1"/>
    <col min="7" max="7" width="22.125" style="0" customWidth="1"/>
    <col min="8" max="8" width="21.875" style="0" customWidth="1"/>
    <col min="9" max="9" width="11.375" style="0" hidden="1" customWidth="1"/>
    <col min="10" max="10" width="18.875" style="0" customWidth="1"/>
    <col min="11" max="11" width="2.875" style="0" hidden="1" customWidth="1"/>
    <col min="12" max="12" width="20.00390625" style="0" customWidth="1"/>
    <col min="13" max="13" width="18.375" style="0" customWidth="1"/>
    <col min="14" max="14" width="21.375" style="0" customWidth="1"/>
    <col min="15" max="15" width="21.625" style="0" customWidth="1"/>
    <col min="16" max="16" width="20.375" style="0" customWidth="1"/>
    <col min="17" max="17" width="18.25390625" style="0" customWidth="1"/>
    <col min="18" max="18" width="16.25390625" style="0" customWidth="1"/>
    <col min="19" max="19" width="22.625" style="0" customWidth="1"/>
    <col min="20" max="20" width="79.125" style="0" customWidth="1"/>
    <col min="21" max="21" width="18.75390625" style="0" customWidth="1"/>
    <col min="22" max="22" width="18.375" style="0" bestFit="1" customWidth="1"/>
    <col min="23" max="23" width="11.625" style="0" bestFit="1" customWidth="1"/>
  </cols>
  <sheetData>
    <row r="1" spans="19:20" ht="20.25">
      <c r="S1" s="181" t="s">
        <v>104</v>
      </c>
      <c r="T1" s="181"/>
    </row>
    <row r="2" spans="19:20" ht="29.25" customHeight="1">
      <c r="S2" s="181" t="s">
        <v>105</v>
      </c>
      <c r="T2" s="181"/>
    </row>
    <row r="3" spans="19:20" ht="20.25">
      <c r="S3" s="181" t="s">
        <v>106</v>
      </c>
      <c r="T3" s="181"/>
    </row>
    <row r="4" spans="19:20" ht="16.5" customHeight="1">
      <c r="S4" s="181" t="s">
        <v>107</v>
      </c>
      <c r="T4" s="182"/>
    </row>
    <row r="5" spans="1:20" ht="59.25" customHeight="1">
      <c r="A5" s="207" t="s">
        <v>149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P5" s="208"/>
      <c r="Q5" s="208"/>
      <c r="R5" s="208"/>
      <c r="S5" s="208"/>
      <c r="T5" s="28" t="s">
        <v>195</v>
      </c>
    </row>
    <row r="6" spans="1:20" ht="20.25" customHeight="1">
      <c r="A6" s="12" t="s">
        <v>10</v>
      </c>
      <c r="B6" s="19" t="s">
        <v>11</v>
      </c>
      <c r="C6" s="193" t="s">
        <v>75</v>
      </c>
      <c r="D6" s="199" t="s">
        <v>51</v>
      </c>
      <c r="E6" s="200"/>
      <c r="F6" s="200"/>
      <c r="G6" s="201"/>
      <c r="H6" s="205" t="s">
        <v>76</v>
      </c>
      <c r="I6" s="21"/>
      <c r="J6" s="200" t="s">
        <v>51</v>
      </c>
      <c r="K6" s="200"/>
      <c r="L6" s="200"/>
      <c r="M6" s="200"/>
      <c r="N6" s="201"/>
      <c r="O6" s="205" t="s">
        <v>65</v>
      </c>
      <c r="P6" s="200" t="s">
        <v>51</v>
      </c>
      <c r="Q6" s="200"/>
      <c r="R6" s="200"/>
      <c r="S6" s="201"/>
      <c r="T6" s="228" t="s">
        <v>175</v>
      </c>
    </row>
    <row r="7" spans="1:20" ht="72" customHeight="1">
      <c r="A7" s="13"/>
      <c r="B7" s="20" t="s">
        <v>64</v>
      </c>
      <c r="C7" s="194"/>
      <c r="D7" s="196" t="s">
        <v>86</v>
      </c>
      <c r="E7" s="196" t="s">
        <v>52</v>
      </c>
      <c r="F7" s="196" t="s">
        <v>53</v>
      </c>
      <c r="G7" s="202" t="s">
        <v>54</v>
      </c>
      <c r="H7" s="206"/>
      <c r="I7" s="220" t="s">
        <v>13</v>
      </c>
      <c r="J7" s="217"/>
      <c r="K7" s="220" t="s">
        <v>52</v>
      </c>
      <c r="L7" s="217"/>
      <c r="M7" s="196" t="s">
        <v>53</v>
      </c>
      <c r="N7" s="202" t="s">
        <v>54</v>
      </c>
      <c r="O7" s="206"/>
      <c r="P7" s="217" t="s">
        <v>13</v>
      </c>
      <c r="Q7" s="196" t="s">
        <v>52</v>
      </c>
      <c r="R7" s="196" t="s">
        <v>53</v>
      </c>
      <c r="S7" s="202" t="s">
        <v>54</v>
      </c>
      <c r="T7" s="229"/>
    </row>
    <row r="8" spans="1:20" ht="81" customHeight="1">
      <c r="A8" s="13"/>
      <c r="B8" s="20" t="s">
        <v>63</v>
      </c>
      <c r="C8" s="195"/>
      <c r="D8" s="198"/>
      <c r="E8" s="198"/>
      <c r="F8" s="198"/>
      <c r="G8" s="204"/>
      <c r="H8" s="206"/>
      <c r="I8" s="221"/>
      <c r="J8" s="218"/>
      <c r="K8" s="221"/>
      <c r="L8" s="218"/>
      <c r="M8" s="197"/>
      <c r="N8" s="203"/>
      <c r="O8" s="206"/>
      <c r="P8" s="218"/>
      <c r="Q8" s="197"/>
      <c r="R8" s="197"/>
      <c r="S8" s="203"/>
      <c r="T8" s="229"/>
    </row>
    <row r="9" spans="1:20" ht="12.75" customHeight="1" hidden="1">
      <c r="A9" s="13"/>
      <c r="B9" s="14"/>
      <c r="C9" s="22"/>
      <c r="D9" s="23"/>
      <c r="E9" s="23"/>
      <c r="F9" s="23"/>
      <c r="G9" s="23"/>
      <c r="H9" s="206"/>
      <c r="I9" s="221"/>
      <c r="J9" s="218"/>
      <c r="K9" s="221"/>
      <c r="L9" s="218"/>
      <c r="M9" s="197"/>
      <c r="N9" s="203"/>
      <c r="O9" s="206"/>
      <c r="P9" s="218"/>
      <c r="Q9" s="197"/>
      <c r="R9" s="197"/>
      <c r="S9" s="203"/>
      <c r="T9" s="15" t="s">
        <v>14</v>
      </c>
    </row>
    <row r="10" spans="1:20" ht="5.25" customHeight="1" hidden="1">
      <c r="A10" s="13"/>
      <c r="B10" s="16"/>
      <c r="C10" s="24"/>
      <c r="D10" s="25"/>
      <c r="E10" s="25"/>
      <c r="F10" s="25"/>
      <c r="G10" s="25"/>
      <c r="H10" s="206"/>
      <c r="I10" s="221"/>
      <c r="J10" s="218"/>
      <c r="K10" s="221"/>
      <c r="L10" s="218"/>
      <c r="M10" s="197"/>
      <c r="N10" s="203"/>
      <c r="O10" s="206"/>
      <c r="P10" s="218"/>
      <c r="Q10" s="197"/>
      <c r="R10" s="197"/>
      <c r="S10" s="203"/>
      <c r="T10" s="17"/>
    </row>
    <row r="11" spans="1:20" ht="12.75" customHeight="1" hidden="1">
      <c r="A11" s="13"/>
      <c r="B11" s="16"/>
      <c r="C11" s="24"/>
      <c r="D11" s="25"/>
      <c r="E11" s="25"/>
      <c r="F11" s="25"/>
      <c r="G11" s="25"/>
      <c r="H11" s="26"/>
      <c r="I11" s="222"/>
      <c r="J11" s="219"/>
      <c r="K11" s="222"/>
      <c r="L11" s="219"/>
      <c r="M11" s="198"/>
      <c r="N11" s="204"/>
      <c r="O11" s="26"/>
      <c r="P11" s="219"/>
      <c r="Q11" s="198"/>
      <c r="R11" s="198"/>
      <c r="S11" s="204"/>
      <c r="T11" s="18"/>
    </row>
    <row r="12" spans="1:20" ht="12.75" customHeight="1" hidden="1">
      <c r="A12" s="1"/>
      <c r="B12" s="2"/>
      <c r="C12" s="3"/>
      <c r="D12" s="4"/>
      <c r="E12" s="9"/>
      <c r="F12" s="10"/>
      <c r="G12" s="9"/>
      <c r="H12" s="7"/>
      <c r="I12" s="4"/>
      <c r="J12" s="8"/>
      <c r="K12" s="9"/>
      <c r="L12" s="5"/>
      <c r="M12" s="5"/>
      <c r="N12" s="5"/>
      <c r="O12" s="7"/>
      <c r="P12" s="8"/>
      <c r="Q12" s="5"/>
      <c r="R12" s="5"/>
      <c r="S12" s="5"/>
      <c r="T12" s="6"/>
    </row>
    <row r="13" spans="1:20" s="96" customFormat="1" ht="87" customHeight="1">
      <c r="A13" s="46"/>
      <c r="B13" s="120" t="s">
        <v>50</v>
      </c>
      <c r="C13" s="47">
        <f>D13+E13+F13+G13</f>
        <v>3868.4000000000005</v>
      </c>
      <c r="D13" s="47">
        <f>D15+D19</f>
        <v>1151.7</v>
      </c>
      <c r="E13" s="47">
        <f>E15+E19</f>
        <v>1520.9</v>
      </c>
      <c r="F13" s="47">
        <f>F15+F19</f>
        <v>381.8</v>
      </c>
      <c r="G13" s="47">
        <f>G15+G19</f>
        <v>814</v>
      </c>
      <c r="H13" s="47">
        <f>J13+L13+M13+N13</f>
        <v>3868.457</v>
      </c>
      <c r="I13" s="47"/>
      <c r="J13" s="47">
        <f>J15+J19</f>
        <v>1151.74</v>
      </c>
      <c r="K13" s="47" t="e">
        <f>K15+#REF!+K19</f>
        <v>#REF!</v>
      </c>
      <c r="L13" s="47">
        <f>L15+L19</f>
        <v>1520.91</v>
      </c>
      <c r="M13" s="47">
        <f>M15+M19</f>
        <v>381.81</v>
      </c>
      <c r="N13" s="47">
        <f>N15+N19</f>
        <v>813.997</v>
      </c>
      <c r="O13" s="47">
        <f>P13+Q13+R13+S13</f>
        <v>3868.457</v>
      </c>
      <c r="P13" s="47">
        <f>P15+P19</f>
        <v>1151.74</v>
      </c>
      <c r="Q13" s="47">
        <f>Q15+Q19</f>
        <v>1520.91</v>
      </c>
      <c r="R13" s="47">
        <f>R15+R19</f>
        <v>381.81</v>
      </c>
      <c r="S13" s="47">
        <f>S15+S19</f>
        <v>813.997</v>
      </c>
      <c r="T13" s="163" t="s">
        <v>151</v>
      </c>
    </row>
    <row r="14" spans="1:20" s="96" customFormat="1" ht="28.5" customHeight="1">
      <c r="A14" s="46"/>
      <c r="B14" s="133" t="s">
        <v>55</v>
      </c>
      <c r="C14" s="124"/>
      <c r="D14" s="75"/>
      <c r="E14" s="75"/>
      <c r="F14" s="75"/>
      <c r="G14" s="75"/>
      <c r="H14" s="75"/>
      <c r="I14" s="46"/>
      <c r="J14" s="46"/>
      <c r="K14" s="46"/>
      <c r="L14" s="46"/>
      <c r="M14" s="46"/>
      <c r="N14" s="46"/>
      <c r="O14" s="75"/>
      <c r="P14" s="46"/>
      <c r="Q14" s="46"/>
      <c r="R14" s="46"/>
      <c r="S14" s="46"/>
      <c r="T14" s="134"/>
    </row>
    <row r="15" spans="1:22" s="27" customFormat="1" ht="176.25" customHeight="1">
      <c r="A15" s="135" t="s">
        <v>15</v>
      </c>
      <c r="B15" s="164" t="s">
        <v>160</v>
      </c>
      <c r="C15" s="114">
        <f aca="true" t="shared" si="0" ref="C15:H15">C17</f>
        <v>0</v>
      </c>
      <c r="D15" s="114">
        <f t="shared" si="0"/>
        <v>0</v>
      </c>
      <c r="E15" s="114">
        <f t="shared" si="0"/>
        <v>0</v>
      </c>
      <c r="F15" s="114">
        <f t="shared" si="0"/>
        <v>0</v>
      </c>
      <c r="G15" s="114">
        <f t="shared" si="0"/>
        <v>0</v>
      </c>
      <c r="H15" s="114">
        <f t="shared" si="0"/>
        <v>0</v>
      </c>
      <c r="I15" s="114">
        <v>0</v>
      </c>
      <c r="J15" s="114">
        <f>J17</f>
        <v>0</v>
      </c>
      <c r="K15" s="114">
        <v>0</v>
      </c>
      <c r="L15" s="114">
        <f aca="true" t="shared" si="1" ref="L15:S15">L17</f>
        <v>0</v>
      </c>
      <c r="M15" s="114">
        <f t="shared" si="1"/>
        <v>0</v>
      </c>
      <c r="N15" s="114">
        <f t="shared" si="1"/>
        <v>0</v>
      </c>
      <c r="O15" s="114">
        <f t="shared" si="1"/>
        <v>0</v>
      </c>
      <c r="P15" s="114">
        <f t="shared" si="1"/>
        <v>0</v>
      </c>
      <c r="Q15" s="114">
        <f t="shared" si="1"/>
        <v>0</v>
      </c>
      <c r="R15" s="114">
        <f t="shared" si="1"/>
        <v>0</v>
      </c>
      <c r="S15" s="114">
        <f t="shared" si="1"/>
        <v>0</v>
      </c>
      <c r="T15" s="230" t="s">
        <v>150</v>
      </c>
      <c r="V15" s="27" t="s">
        <v>12</v>
      </c>
    </row>
    <row r="16" spans="1:20" s="27" customFormat="1" ht="51" customHeight="1">
      <c r="A16" s="136"/>
      <c r="B16" s="92" t="s">
        <v>17</v>
      </c>
      <c r="C16" s="37">
        <f>C17</f>
        <v>0</v>
      </c>
      <c r="D16" s="37">
        <f aca="true" t="shared" si="2" ref="D16:S16">D17</f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37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0</v>
      </c>
      <c r="O16" s="37">
        <f t="shared" si="2"/>
        <v>0</v>
      </c>
      <c r="P16" s="37">
        <f t="shared" si="2"/>
        <v>0</v>
      </c>
      <c r="Q16" s="37">
        <f t="shared" si="2"/>
        <v>0</v>
      </c>
      <c r="R16" s="37">
        <f t="shared" si="2"/>
        <v>0</v>
      </c>
      <c r="S16" s="37">
        <f t="shared" si="2"/>
        <v>0</v>
      </c>
      <c r="T16" s="231"/>
    </row>
    <row r="17" spans="1:20" s="48" customFormat="1" ht="92.25" customHeight="1">
      <c r="A17" s="135" t="s">
        <v>16</v>
      </c>
      <c r="B17" s="97" t="s">
        <v>67</v>
      </c>
      <c r="C17" s="114">
        <f aca="true" t="shared" si="3" ref="C17:H17">C18</f>
        <v>0</v>
      </c>
      <c r="D17" s="114">
        <f t="shared" si="3"/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/>
      <c r="J17" s="114">
        <f>J18</f>
        <v>0</v>
      </c>
      <c r="K17" s="114"/>
      <c r="L17" s="114">
        <f aca="true" t="shared" si="4" ref="L17:S17">L18</f>
        <v>0</v>
      </c>
      <c r="M17" s="114">
        <f t="shared" si="4"/>
        <v>0</v>
      </c>
      <c r="N17" s="114">
        <f t="shared" si="4"/>
        <v>0</v>
      </c>
      <c r="O17" s="114">
        <f t="shared" si="4"/>
        <v>0</v>
      </c>
      <c r="P17" s="114">
        <f t="shared" si="4"/>
        <v>0</v>
      </c>
      <c r="Q17" s="114">
        <f t="shared" si="4"/>
        <v>0</v>
      </c>
      <c r="R17" s="114">
        <f t="shared" si="4"/>
        <v>0</v>
      </c>
      <c r="S17" s="114">
        <f t="shared" si="4"/>
        <v>0</v>
      </c>
      <c r="T17" s="231"/>
    </row>
    <row r="18" spans="1:20" s="96" customFormat="1" ht="55.5" customHeight="1">
      <c r="A18" s="101"/>
      <c r="B18" s="137" t="s">
        <v>66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f>J18+L18+M18+N18</f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f aca="true" t="shared" si="5" ref="O18:O23">P18+Q18+R18+S18</f>
        <v>0</v>
      </c>
      <c r="P18" s="37">
        <v>0</v>
      </c>
      <c r="Q18" s="37">
        <v>0</v>
      </c>
      <c r="R18" s="37">
        <v>0</v>
      </c>
      <c r="S18" s="37">
        <v>0</v>
      </c>
      <c r="T18" s="138" t="s">
        <v>144</v>
      </c>
    </row>
    <row r="19" spans="1:20" s="96" customFormat="1" ht="266.25" customHeight="1">
      <c r="A19" s="98" t="s">
        <v>18</v>
      </c>
      <c r="B19" s="172" t="s">
        <v>98</v>
      </c>
      <c r="C19" s="49">
        <v>3868.5</v>
      </c>
      <c r="D19" s="49">
        <v>1151.7</v>
      </c>
      <c r="E19" s="49">
        <v>1520.9</v>
      </c>
      <c r="F19" s="49">
        <v>381.8</v>
      </c>
      <c r="G19" s="49">
        <v>814</v>
      </c>
      <c r="H19" s="49">
        <f>J19+L19+M19+N19</f>
        <v>3868.457</v>
      </c>
      <c r="I19" s="49">
        <v>3417.36</v>
      </c>
      <c r="J19" s="49">
        <v>1151.74</v>
      </c>
      <c r="K19" s="49"/>
      <c r="L19" s="49">
        <v>1520.91</v>
      </c>
      <c r="M19" s="49">
        <v>381.81</v>
      </c>
      <c r="N19" s="49">
        <v>813.997</v>
      </c>
      <c r="O19" s="49">
        <f t="shared" si="5"/>
        <v>3868.457</v>
      </c>
      <c r="P19" s="49">
        <v>1151.74</v>
      </c>
      <c r="Q19" s="49">
        <v>1520.91</v>
      </c>
      <c r="R19" s="49">
        <v>381.81</v>
      </c>
      <c r="S19" s="49">
        <v>813.997</v>
      </c>
      <c r="T19" s="99" t="s">
        <v>152</v>
      </c>
    </row>
    <row r="20" spans="1:20" s="96" customFormat="1" ht="30.75" customHeight="1">
      <c r="A20" s="98"/>
      <c r="B20" s="39" t="s">
        <v>17</v>
      </c>
      <c r="C20" s="50">
        <f>C21</f>
        <v>3868.5</v>
      </c>
      <c r="D20" s="37">
        <f aca="true" t="shared" si="6" ref="D20:S20">D21</f>
        <v>1151.7399999999998</v>
      </c>
      <c r="E20" s="37">
        <f t="shared" si="6"/>
        <v>1520.91</v>
      </c>
      <c r="F20" s="37">
        <f t="shared" si="6"/>
        <v>381.81</v>
      </c>
      <c r="G20" s="37">
        <f t="shared" si="6"/>
        <v>813.997</v>
      </c>
      <c r="H20" s="37">
        <f t="shared" si="6"/>
        <v>3868.4570000000003</v>
      </c>
      <c r="I20" s="37">
        <f t="shared" si="6"/>
        <v>3417.36</v>
      </c>
      <c r="J20" s="37">
        <f t="shared" si="6"/>
        <v>1151.74</v>
      </c>
      <c r="K20" s="37">
        <f t="shared" si="6"/>
        <v>0</v>
      </c>
      <c r="L20" s="37">
        <f t="shared" si="6"/>
        <v>1520.91</v>
      </c>
      <c r="M20" s="37">
        <f t="shared" si="6"/>
        <v>381.81</v>
      </c>
      <c r="N20" s="37">
        <f t="shared" si="6"/>
        <v>813.997</v>
      </c>
      <c r="O20" s="100">
        <f t="shared" si="5"/>
        <v>3868.457</v>
      </c>
      <c r="P20" s="37">
        <f t="shared" si="6"/>
        <v>1151.74</v>
      </c>
      <c r="Q20" s="37">
        <f t="shared" si="6"/>
        <v>1520.91</v>
      </c>
      <c r="R20" s="37">
        <f t="shared" si="6"/>
        <v>381.81</v>
      </c>
      <c r="S20" s="37">
        <f t="shared" si="6"/>
        <v>813.997</v>
      </c>
      <c r="T20" s="99"/>
    </row>
    <row r="21" spans="1:21" s="96" customFormat="1" ht="36" customHeight="1">
      <c r="A21" s="101"/>
      <c r="B21" s="98" t="s">
        <v>45</v>
      </c>
      <c r="C21" s="102">
        <f>C22+C23</f>
        <v>3868.5</v>
      </c>
      <c r="D21" s="102">
        <f aca="true" t="shared" si="7" ref="D21:N21">D22+D23</f>
        <v>1151.7399999999998</v>
      </c>
      <c r="E21" s="102">
        <f t="shared" si="7"/>
        <v>1520.91</v>
      </c>
      <c r="F21" s="102">
        <f t="shared" si="7"/>
        <v>381.81</v>
      </c>
      <c r="G21" s="102">
        <f t="shared" si="7"/>
        <v>813.997</v>
      </c>
      <c r="H21" s="102">
        <f t="shared" si="7"/>
        <v>3868.4570000000003</v>
      </c>
      <c r="I21" s="102">
        <f t="shared" si="7"/>
        <v>3417.36</v>
      </c>
      <c r="J21" s="102">
        <f t="shared" si="7"/>
        <v>1151.74</v>
      </c>
      <c r="K21" s="102">
        <f t="shared" si="7"/>
        <v>0</v>
      </c>
      <c r="L21" s="102">
        <f t="shared" si="7"/>
        <v>1520.91</v>
      </c>
      <c r="M21" s="102">
        <f t="shared" si="7"/>
        <v>381.81</v>
      </c>
      <c r="N21" s="102">
        <f t="shared" si="7"/>
        <v>813.997</v>
      </c>
      <c r="O21" s="100">
        <f t="shared" si="5"/>
        <v>3868.457</v>
      </c>
      <c r="P21" s="102">
        <f>P22+P23</f>
        <v>1151.74</v>
      </c>
      <c r="Q21" s="102">
        <f>Q22+Q23</f>
        <v>1520.91</v>
      </c>
      <c r="R21" s="102">
        <f>R22+R23</f>
        <v>381.81</v>
      </c>
      <c r="S21" s="102">
        <f>S22+S23</f>
        <v>813.997</v>
      </c>
      <c r="T21" s="103"/>
      <c r="U21" s="104"/>
    </row>
    <row r="22" spans="1:21" s="96" customFormat="1" ht="84.75" customHeight="1">
      <c r="A22" s="101"/>
      <c r="B22" s="51" t="s">
        <v>49</v>
      </c>
      <c r="C22" s="105">
        <f>D22+E22+F22+G22</f>
        <v>2359.7200000000003</v>
      </c>
      <c r="D22" s="105">
        <v>581.68</v>
      </c>
      <c r="E22" s="105">
        <v>1029.24</v>
      </c>
      <c r="F22" s="105">
        <v>230.13</v>
      </c>
      <c r="G22" s="105">
        <v>518.67</v>
      </c>
      <c r="H22" s="105">
        <f>J22+L22+M22+N22</f>
        <v>2359.7200000000003</v>
      </c>
      <c r="I22" s="105">
        <v>943.36</v>
      </c>
      <c r="J22" s="105">
        <v>581.68</v>
      </c>
      <c r="K22" s="105">
        <v>250.92</v>
      </c>
      <c r="L22" s="105">
        <v>1029.24</v>
      </c>
      <c r="M22" s="105">
        <v>230.13</v>
      </c>
      <c r="N22" s="105">
        <v>518.67</v>
      </c>
      <c r="O22" s="100">
        <f t="shared" si="5"/>
        <v>2359.7200000000003</v>
      </c>
      <c r="P22" s="105">
        <v>581.68</v>
      </c>
      <c r="Q22" s="105">
        <v>1029.24</v>
      </c>
      <c r="R22" s="105">
        <v>230.13</v>
      </c>
      <c r="S22" s="105">
        <v>518.67</v>
      </c>
      <c r="T22" s="37" t="s">
        <v>77</v>
      </c>
      <c r="U22" s="104"/>
    </row>
    <row r="23" spans="1:21" s="96" customFormat="1" ht="74.25" customHeight="1">
      <c r="A23" s="46"/>
      <c r="B23" s="51" t="s">
        <v>20</v>
      </c>
      <c r="C23" s="139">
        <f>C19-C22</f>
        <v>1508.7799999999997</v>
      </c>
      <c r="D23" s="139">
        <v>570.06</v>
      </c>
      <c r="E23" s="139">
        <v>491.67</v>
      </c>
      <c r="F23" s="139">
        <v>151.68</v>
      </c>
      <c r="G23" s="139">
        <v>295.327</v>
      </c>
      <c r="H23" s="139">
        <f>J23+L23+M23+N23</f>
        <v>1508.737</v>
      </c>
      <c r="I23" s="139">
        <f aca="true" t="shared" si="8" ref="I23:N23">I19-I22</f>
        <v>2474</v>
      </c>
      <c r="J23" s="139">
        <f t="shared" si="8"/>
        <v>570.0600000000001</v>
      </c>
      <c r="K23" s="139">
        <f t="shared" si="8"/>
        <v>-250.92</v>
      </c>
      <c r="L23" s="139">
        <f t="shared" si="8"/>
        <v>491.6700000000001</v>
      </c>
      <c r="M23" s="139">
        <f t="shared" si="8"/>
        <v>151.68</v>
      </c>
      <c r="N23" s="139">
        <f t="shared" si="8"/>
        <v>295.327</v>
      </c>
      <c r="O23" s="100">
        <f t="shared" si="5"/>
        <v>1508.737</v>
      </c>
      <c r="P23" s="139">
        <f>P19-P22</f>
        <v>570.0600000000001</v>
      </c>
      <c r="Q23" s="139">
        <f>Q19-Q22</f>
        <v>491.6700000000001</v>
      </c>
      <c r="R23" s="139">
        <f>R19-R22</f>
        <v>151.68</v>
      </c>
      <c r="S23" s="139">
        <f>S19-S22</f>
        <v>295.327</v>
      </c>
      <c r="T23" s="52" t="s">
        <v>78</v>
      </c>
      <c r="U23" s="53"/>
    </row>
    <row r="24" spans="1:23" s="96" customFormat="1" ht="68.25" customHeight="1">
      <c r="A24" s="106"/>
      <c r="B24" s="120" t="s">
        <v>56</v>
      </c>
      <c r="C24" s="121">
        <f>C26+C30+C38+C42+C49+C55+C58+C61+C68+C72+C75+C81</f>
        <v>89601.38199999998</v>
      </c>
      <c r="D24" s="121">
        <f>D26+D30+D38+D42+D49+D55+D58+D61+D68+D72+D75+D81</f>
        <v>21029.198999999997</v>
      </c>
      <c r="E24" s="121">
        <f>E26+E30+E38+E42+E49+E55+E58+E61+E68+E72+E75+E81</f>
        <v>67730.65299999999</v>
      </c>
      <c r="F24" s="121">
        <f>F26+F30+F38+F49+F55+F58+F61+F68+F72+F75+F81</f>
        <v>58.2</v>
      </c>
      <c r="G24" s="121">
        <f>G26+G30+G38+G42+G49+G55+G58+G61+G68+G72+G75+G81</f>
        <v>783.3300000000002</v>
      </c>
      <c r="H24" s="121">
        <f>H26+H30+H38+H42+H49+H55+H58+H61+H68+H72+H75+H81</f>
        <v>89530.38199999998</v>
      </c>
      <c r="I24" s="121" t="e">
        <f>I19+#REF!+I26+I30+I42+I49+I55+I61+I65+I68+I72</f>
        <v>#REF!</v>
      </c>
      <c r="J24" s="121">
        <f>J26+J30+J38+J42+J49+J55+J58+J61+J68+J72+J75+J81</f>
        <v>20972.198999999997</v>
      </c>
      <c r="K24" s="121" t="e">
        <f>#REF!+K26+K30+K42+K49+K55+K61+K65+K68+K72+K75+K81</f>
        <v>#REF!</v>
      </c>
      <c r="L24" s="121">
        <f>L26+L30+L38+L42+L49+L55+L58+L61+L68+L72+L75+L81</f>
        <v>67716.65299999999</v>
      </c>
      <c r="M24" s="121">
        <f>M26+M30+M38+M49+M55+M58+M61+M68+M72+M75+M81</f>
        <v>58.2</v>
      </c>
      <c r="N24" s="121">
        <f>N26+N30+N38+N42+N49+N55+N58+N61+N68+N72+N75+N81</f>
        <v>783.3300000000002</v>
      </c>
      <c r="O24" s="121">
        <f>O26+O30+O38+O42+O49+O55+O58+O61+O68+O72+O75+O81</f>
        <v>89530.38199999998</v>
      </c>
      <c r="P24" s="121">
        <f>P26+P30+P38+P42+P49+P55+P58+P61+P68+P72+P75+P81</f>
        <v>20972.198999999997</v>
      </c>
      <c r="Q24" s="121">
        <f>Q26+Q30+Q38+Q42+Q49+Q55+Q58+Q61+Q68+Q72+Q75+Q81</f>
        <v>67716.65299999999</v>
      </c>
      <c r="R24" s="121">
        <f>R26+R30+R38+R49+R55+R58+R61+R68+R72+R75+R81</f>
        <v>58.2</v>
      </c>
      <c r="S24" s="121">
        <f>S26+S30+S38+S42+S49+S55+S58+S61+S68+S72+S75+S81</f>
        <v>783.3300000000002</v>
      </c>
      <c r="T24" s="165" t="s">
        <v>108</v>
      </c>
      <c r="V24" s="107"/>
      <c r="W24" s="108"/>
    </row>
    <row r="25" spans="1:20" s="96" customFormat="1" ht="23.25" customHeight="1">
      <c r="A25" s="106"/>
      <c r="B25" s="133" t="s">
        <v>55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29"/>
    </row>
    <row r="26" spans="1:20" s="96" customFormat="1" ht="53.25" customHeight="1">
      <c r="A26" s="30" t="s">
        <v>15</v>
      </c>
      <c r="B26" s="166" t="s">
        <v>24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f>J28</f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f>P28</f>
        <v>0</v>
      </c>
      <c r="Q26" s="140">
        <v>0</v>
      </c>
      <c r="R26" s="140">
        <v>0</v>
      </c>
      <c r="S26" s="140">
        <v>0</v>
      </c>
      <c r="T26" s="57" t="s">
        <v>12</v>
      </c>
    </row>
    <row r="27" spans="1:20" s="96" customFormat="1" ht="24" customHeight="1">
      <c r="A27" s="30"/>
      <c r="B27" s="29" t="s">
        <v>17</v>
      </c>
      <c r="C27" s="140">
        <f>C28</f>
        <v>0</v>
      </c>
      <c r="D27" s="141">
        <f aca="true" t="shared" si="9" ref="D27:S27">D28</f>
        <v>0</v>
      </c>
      <c r="E27" s="141">
        <f t="shared" si="9"/>
        <v>0</v>
      </c>
      <c r="F27" s="141">
        <f t="shared" si="9"/>
        <v>0</v>
      </c>
      <c r="G27" s="141">
        <f t="shared" si="9"/>
        <v>0</v>
      </c>
      <c r="H27" s="141">
        <f t="shared" si="9"/>
        <v>0</v>
      </c>
      <c r="I27" s="141">
        <f t="shared" si="9"/>
        <v>0</v>
      </c>
      <c r="J27" s="141">
        <f t="shared" si="9"/>
        <v>0</v>
      </c>
      <c r="K27" s="141">
        <f t="shared" si="9"/>
        <v>0</v>
      </c>
      <c r="L27" s="141">
        <f t="shared" si="9"/>
        <v>0</v>
      </c>
      <c r="M27" s="141">
        <f t="shared" si="9"/>
        <v>0</v>
      </c>
      <c r="N27" s="141">
        <f t="shared" si="9"/>
        <v>0</v>
      </c>
      <c r="O27" s="141">
        <f t="shared" si="9"/>
        <v>0</v>
      </c>
      <c r="P27" s="141">
        <f t="shared" si="9"/>
        <v>0</v>
      </c>
      <c r="Q27" s="141">
        <f t="shared" si="9"/>
        <v>0</v>
      </c>
      <c r="R27" s="141">
        <f t="shared" si="9"/>
        <v>0</v>
      </c>
      <c r="S27" s="141">
        <f t="shared" si="9"/>
        <v>0</v>
      </c>
      <c r="T27" s="57"/>
    </row>
    <row r="28" spans="1:20" s="96" customFormat="1" ht="20.25">
      <c r="A28" s="142"/>
      <c r="B28" s="55" t="s">
        <v>69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57"/>
    </row>
    <row r="29" spans="1:20" s="96" customFormat="1" ht="47.25" customHeight="1">
      <c r="A29" s="142"/>
      <c r="B29" s="56" t="s">
        <v>68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57"/>
    </row>
    <row r="30" spans="1:20" s="96" customFormat="1" ht="117.75" customHeight="1">
      <c r="A30" s="30" t="s">
        <v>18</v>
      </c>
      <c r="B30" s="165" t="s">
        <v>161</v>
      </c>
      <c r="C30" s="143">
        <f aca="true" t="shared" si="10" ref="C30:S30">C33+C36</f>
        <v>51902.509999999995</v>
      </c>
      <c r="D30" s="143">
        <f t="shared" si="10"/>
        <v>0</v>
      </c>
      <c r="E30" s="143">
        <f t="shared" si="10"/>
        <v>51844.31</v>
      </c>
      <c r="F30" s="143">
        <f t="shared" si="10"/>
        <v>58.2</v>
      </c>
      <c r="G30" s="143">
        <f t="shared" si="10"/>
        <v>0</v>
      </c>
      <c r="H30" s="143">
        <f t="shared" si="10"/>
        <v>51891.509999999995</v>
      </c>
      <c r="I30" s="143" t="e">
        <f t="shared" si="10"/>
        <v>#REF!</v>
      </c>
      <c r="J30" s="143">
        <f t="shared" si="10"/>
        <v>0</v>
      </c>
      <c r="K30" s="143" t="e">
        <f t="shared" si="10"/>
        <v>#REF!</v>
      </c>
      <c r="L30" s="143">
        <f t="shared" si="10"/>
        <v>51833.31</v>
      </c>
      <c r="M30" s="143">
        <f t="shared" si="10"/>
        <v>58.2</v>
      </c>
      <c r="N30" s="143">
        <f t="shared" si="10"/>
        <v>0</v>
      </c>
      <c r="O30" s="143">
        <f t="shared" si="10"/>
        <v>51891.509999999995</v>
      </c>
      <c r="P30" s="143">
        <f t="shared" si="10"/>
        <v>0</v>
      </c>
      <c r="Q30" s="143">
        <f t="shared" si="10"/>
        <v>51833.31</v>
      </c>
      <c r="R30" s="143">
        <f t="shared" si="10"/>
        <v>58.2</v>
      </c>
      <c r="S30" s="143">
        <f t="shared" si="10"/>
        <v>0</v>
      </c>
      <c r="T30" s="52"/>
    </row>
    <row r="31" spans="1:20" s="96" customFormat="1" ht="36" customHeight="1">
      <c r="A31" s="30"/>
      <c r="B31" s="29" t="s">
        <v>43</v>
      </c>
      <c r="C31" s="141">
        <f>C34</f>
        <v>24359.13</v>
      </c>
      <c r="D31" s="141">
        <f aca="true" t="shared" si="11" ref="D31:P31">D34</f>
        <v>0</v>
      </c>
      <c r="E31" s="141">
        <f t="shared" si="11"/>
        <v>24359.13</v>
      </c>
      <c r="F31" s="141">
        <f t="shared" si="11"/>
        <v>0</v>
      </c>
      <c r="G31" s="141">
        <f t="shared" si="11"/>
        <v>0</v>
      </c>
      <c r="H31" s="141">
        <f t="shared" si="11"/>
        <v>24359.13</v>
      </c>
      <c r="I31" s="141">
        <f t="shared" si="11"/>
        <v>0</v>
      </c>
      <c r="J31" s="141">
        <f t="shared" si="11"/>
        <v>0</v>
      </c>
      <c r="K31" s="141">
        <f t="shared" si="11"/>
        <v>0</v>
      </c>
      <c r="L31" s="141">
        <f t="shared" si="11"/>
        <v>24359.13</v>
      </c>
      <c r="M31" s="141">
        <f t="shared" si="11"/>
        <v>0</v>
      </c>
      <c r="N31" s="141">
        <f t="shared" si="11"/>
        <v>0</v>
      </c>
      <c r="O31" s="141">
        <f t="shared" si="11"/>
        <v>24359.13</v>
      </c>
      <c r="P31" s="141">
        <f t="shared" si="11"/>
        <v>0</v>
      </c>
      <c r="Q31" s="141">
        <f>Q34</f>
        <v>24359.13</v>
      </c>
      <c r="R31" s="141">
        <f>R34</f>
        <v>0</v>
      </c>
      <c r="S31" s="141">
        <f>S34</f>
        <v>0</v>
      </c>
      <c r="T31" s="32"/>
    </row>
    <row r="32" spans="1:20" s="96" customFormat="1" ht="36" customHeight="1">
      <c r="A32" s="30"/>
      <c r="B32" s="29" t="s">
        <v>80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32"/>
    </row>
    <row r="33" spans="1:20" s="58" customFormat="1" ht="20.25">
      <c r="A33" s="31"/>
      <c r="B33" s="44" t="s">
        <v>70</v>
      </c>
      <c r="C33" s="144">
        <f aca="true" t="shared" si="12" ref="C33:H33">C34+C35</f>
        <v>50681.31</v>
      </c>
      <c r="D33" s="144">
        <f t="shared" si="12"/>
        <v>0</v>
      </c>
      <c r="E33" s="144">
        <f t="shared" si="12"/>
        <v>50681.31</v>
      </c>
      <c r="F33" s="144">
        <f t="shared" si="12"/>
        <v>0</v>
      </c>
      <c r="G33" s="144">
        <f t="shared" si="12"/>
        <v>0</v>
      </c>
      <c r="H33" s="144">
        <f t="shared" si="12"/>
        <v>50670.31</v>
      </c>
      <c r="I33" s="144" t="e">
        <f>I34+I35+#REF!</f>
        <v>#REF!</v>
      </c>
      <c r="J33" s="144">
        <f>J34+J35</f>
        <v>0</v>
      </c>
      <c r="K33" s="144" t="e">
        <f>K34+K35+#REF!</f>
        <v>#REF!</v>
      </c>
      <c r="L33" s="144">
        <f aca="true" t="shared" si="13" ref="L33:S33">L34+L35</f>
        <v>50670.31</v>
      </c>
      <c r="M33" s="144">
        <f t="shared" si="13"/>
        <v>0</v>
      </c>
      <c r="N33" s="144">
        <f t="shared" si="13"/>
        <v>0</v>
      </c>
      <c r="O33" s="144">
        <f t="shared" si="13"/>
        <v>50670.31</v>
      </c>
      <c r="P33" s="144">
        <f t="shared" si="13"/>
        <v>0</v>
      </c>
      <c r="Q33" s="144">
        <f t="shared" si="13"/>
        <v>50670.31</v>
      </c>
      <c r="R33" s="144">
        <f t="shared" si="13"/>
        <v>0</v>
      </c>
      <c r="S33" s="144">
        <f t="shared" si="13"/>
        <v>0</v>
      </c>
      <c r="T33" s="145"/>
    </row>
    <row r="34" spans="1:20" s="96" customFormat="1" ht="192.75" customHeight="1">
      <c r="A34" s="59" t="s">
        <v>95</v>
      </c>
      <c r="B34" s="168" t="s">
        <v>162</v>
      </c>
      <c r="C34" s="140">
        <f>D34+E34+F34+G34</f>
        <v>24359.13</v>
      </c>
      <c r="D34" s="40">
        <v>0</v>
      </c>
      <c r="E34" s="40">
        <v>24359.13</v>
      </c>
      <c r="F34" s="140">
        <v>0</v>
      </c>
      <c r="G34" s="40">
        <v>0</v>
      </c>
      <c r="H34" s="140">
        <f>J34+L34+M34+N34</f>
        <v>24359.13</v>
      </c>
      <c r="I34" s="40"/>
      <c r="J34" s="40">
        <v>0</v>
      </c>
      <c r="K34" s="40"/>
      <c r="L34" s="40">
        <v>24359.13</v>
      </c>
      <c r="M34" s="140">
        <v>0</v>
      </c>
      <c r="N34" s="40">
        <v>0</v>
      </c>
      <c r="O34" s="140">
        <f>P34+Q34+R34+S34</f>
        <v>24359.13</v>
      </c>
      <c r="P34" s="40">
        <v>0</v>
      </c>
      <c r="Q34" s="40">
        <v>24359.13</v>
      </c>
      <c r="R34" s="40">
        <v>0</v>
      </c>
      <c r="S34" s="140">
        <v>0</v>
      </c>
      <c r="T34" s="60" t="s">
        <v>147</v>
      </c>
    </row>
    <row r="35" spans="1:20" s="96" customFormat="1" ht="153" customHeight="1">
      <c r="A35" s="59" t="s">
        <v>96</v>
      </c>
      <c r="B35" s="168" t="s">
        <v>163</v>
      </c>
      <c r="C35" s="140">
        <f>D35+E35+F35+G35</f>
        <v>26322.18</v>
      </c>
      <c r="D35" s="40">
        <v>0</v>
      </c>
      <c r="E35" s="40">
        <v>26322.18</v>
      </c>
      <c r="F35" s="140">
        <v>0</v>
      </c>
      <c r="G35" s="40">
        <v>0</v>
      </c>
      <c r="H35" s="140">
        <f>J35+L35+M35+N35</f>
        <v>26311.18</v>
      </c>
      <c r="I35" s="40"/>
      <c r="J35" s="40">
        <v>0</v>
      </c>
      <c r="K35" s="40"/>
      <c r="L35" s="40">
        <v>26311.18</v>
      </c>
      <c r="M35" s="140">
        <v>0</v>
      </c>
      <c r="N35" s="40">
        <v>0</v>
      </c>
      <c r="O35" s="140">
        <f>P35+Q35+R35+S35</f>
        <v>26311.18</v>
      </c>
      <c r="P35" s="40">
        <v>0</v>
      </c>
      <c r="Q35" s="40">
        <v>26311.18</v>
      </c>
      <c r="R35" s="40">
        <v>0</v>
      </c>
      <c r="S35" s="140">
        <v>0</v>
      </c>
      <c r="T35" s="60" t="s">
        <v>91</v>
      </c>
    </row>
    <row r="36" spans="1:20" s="58" customFormat="1" ht="41.25" customHeight="1">
      <c r="A36" s="31"/>
      <c r="B36" s="167" t="s">
        <v>109</v>
      </c>
      <c r="C36" s="144">
        <f>C37</f>
        <v>1221.2</v>
      </c>
      <c r="D36" s="144">
        <f aca="true" t="shared" si="14" ref="D36:S36">D37</f>
        <v>0</v>
      </c>
      <c r="E36" s="144">
        <f t="shared" si="14"/>
        <v>1163</v>
      </c>
      <c r="F36" s="144">
        <f t="shared" si="14"/>
        <v>58.2</v>
      </c>
      <c r="G36" s="144">
        <f t="shared" si="14"/>
        <v>0</v>
      </c>
      <c r="H36" s="144">
        <f t="shared" si="14"/>
        <v>1221.2</v>
      </c>
      <c r="I36" s="144">
        <f t="shared" si="14"/>
        <v>0</v>
      </c>
      <c r="J36" s="144">
        <f t="shared" si="14"/>
        <v>0</v>
      </c>
      <c r="K36" s="144">
        <f t="shared" si="14"/>
        <v>0</v>
      </c>
      <c r="L36" s="144">
        <f t="shared" si="14"/>
        <v>1163</v>
      </c>
      <c r="M36" s="144">
        <f t="shared" si="14"/>
        <v>58.2</v>
      </c>
      <c r="N36" s="144">
        <f t="shared" si="14"/>
        <v>0</v>
      </c>
      <c r="O36" s="144">
        <f t="shared" si="14"/>
        <v>1221.2</v>
      </c>
      <c r="P36" s="144">
        <f t="shared" si="14"/>
        <v>0</v>
      </c>
      <c r="Q36" s="144">
        <f t="shared" si="14"/>
        <v>1163</v>
      </c>
      <c r="R36" s="144">
        <f t="shared" si="14"/>
        <v>58.2</v>
      </c>
      <c r="S36" s="144">
        <f t="shared" si="14"/>
        <v>0</v>
      </c>
      <c r="T36" s="145"/>
    </row>
    <row r="37" spans="1:20" s="96" customFormat="1" ht="84.75" customHeight="1">
      <c r="A37" s="59" t="s">
        <v>97</v>
      </c>
      <c r="B37" s="168" t="s">
        <v>110</v>
      </c>
      <c r="C37" s="141">
        <f>D37+E37+F37</f>
        <v>1221.2</v>
      </c>
      <c r="D37" s="75">
        <v>0</v>
      </c>
      <c r="E37" s="75">
        <v>1163</v>
      </c>
      <c r="F37" s="141">
        <v>58.2</v>
      </c>
      <c r="G37" s="75">
        <v>0</v>
      </c>
      <c r="H37" s="141">
        <f>J37+L37+M37+N37</f>
        <v>1221.2</v>
      </c>
      <c r="I37" s="75">
        <v>0</v>
      </c>
      <c r="J37" s="75">
        <v>0</v>
      </c>
      <c r="K37" s="75">
        <v>0</v>
      </c>
      <c r="L37" s="75">
        <v>1163</v>
      </c>
      <c r="M37" s="141">
        <v>58.2</v>
      </c>
      <c r="N37" s="75">
        <v>0</v>
      </c>
      <c r="O37" s="141">
        <f>P37+Q37+R37+S37</f>
        <v>1221.2</v>
      </c>
      <c r="P37" s="75">
        <v>0</v>
      </c>
      <c r="Q37" s="75">
        <v>1163</v>
      </c>
      <c r="R37" s="141">
        <v>58.2</v>
      </c>
      <c r="S37" s="75">
        <v>0</v>
      </c>
      <c r="T37" s="52" t="s">
        <v>111</v>
      </c>
    </row>
    <row r="38" spans="1:20" s="96" customFormat="1" ht="131.25" customHeight="1">
      <c r="A38" s="30" t="s">
        <v>21</v>
      </c>
      <c r="B38" s="165" t="s">
        <v>112</v>
      </c>
      <c r="C38" s="143">
        <f aca="true" t="shared" si="15" ref="C38:H38">C41</f>
        <v>2004.67</v>
      </c>
      <c r="D38" s="143">
        <f t="shared" si="15"/>
        <v>0</v>
      </c>
      <c r="E38" s="143">
        <f t="shared" si="15"/>
        <v>2004.67</v>
      </c>
      <c r="F38" s="143">
        <f t="shared" si="15"/>
        <v>0</v>
      </c>
      <c r="G38" s="143">
        <f t="shared" si="15"/>
        <v>0</v>
      </c>
      <c r="H38" s="143">
        <f t="shared" si="15"/>
        <v>2004.67</v>
      </c>
      <c r="I38" s="143"/>
      <c r="J38" s="143">
        <f aca="true" t="shared" si="16" ref="J38:S38">J41</f>
        <v>0</v>
      </c>
      <c r="K38" s="143">
        <f t="shared" si="16"/>
        <v>0</v>
      </c>
      <c r="L38" s="143">
        <f t="shared" si="16"/>
        <v>2004.67</v>
      </c>
      <c r="M38" s="143">
        <f t="shared" si="16"/>
        <v>0</v>
      </c>
      <c r="N38" s="143">
        <f t="shared" si="16"/>
        <v>0</v>
      </c>
      <c r="O38" s="143">
        <f t="shared" si="16"/>
        <v>2004.67</v>
      </c>
      <c r="P38" s="143">
        <f t="shared" si="16"/>
        <v>0</v>
      </c>
      <c r="Q38" s="143">
        <f t="shared" si="16"/>
        <v>2004.67</v>
      </c>
      <c r="R38" s="143">
        <f t="shared" si="16"/>
        <v>0</v>
      </c>
      <c r="S38" s="143">
        <f t="shared" si="16"/>
        <v>0</v>
      </c>
      <c r="T38" s="147" t="s">
        <v>79</v>
      </c>
    </row>
    <row r="39" spans="1:20" s="96" customFormat="1" ht="36" customHeight="1">
      <c r="A39" s="30"/>
      <c r="B39" s="29" t="s">
        <v>43</v>
      </c>
      <c r="C39" s="141">
        <f aca="true" t="shared" si="17" ref="C39:H39">C41</f>
        <v>2004.67</v>
      </c>
      <c r="D39" s="141">
        <f t="shared" si="17"/>
        <v>0</v>
      </c>
      <c r="E39" s="141">
        <f t="shared" si="17"/>
        <v>2004.67</v>
      </c>
      <c r="F39" s="141">
        <f t="shared" si="17"/>
        <v>0</v>
      </c>
      <c r="G39" s="141">
        <f t="shared" si="17"/>
        <v>0</v>
      </c>
      <c r="H39" s="141">
        <f t="shared" si="17"/>
        <v>2004.67</v>
      </c>
      <c r="I39" s="141"/>
      <c r="J39" s="141">
        <f>J41</f>
        <v>0</v>
      </c>
      <c r="K39" s="141"/>
      <c r="L39" s="141">
        <f aca="true" t="shared" si="18" ref="L39:S39">L41</f>
        <v>2004.67</v>
      </c>
      <c r="M39" s="141">
        <f t="shared" si="18"/>
        <v>0</v>
      </c>
      <c r="N39" s="141">
        <f t="shared" si="18"/>
        <v>0</v>
      </c>
      <c r="O39" s="141">
        <f t="shared" si="18"/>
        <v>2004.67</v>
      </c>
      <c r="P39" s="141">
        <f t="shared" si="18"/>
        <v>0</v>
      </c>
      <c r="Q39" s="141">
        <f t="shared" si="18"/>
        <v>2004.67</v>
      </c>
      <c r="R39" s="141">
        <f t="shared" si="18"/>
        <v>0</v>
      </c>
      <c r="S39" s="141">
        <f t="shared" si="18"/>
        <v>0</v>
      </c>
      <c r="T39" s="147"/>
    </row>
    <row r="40" spans="1:20" s="96" customFormat="1" ht="25.5" customHeight="1">
      <c r="A40" s="30"/>
      <c r="B40" s="29" t="s">
        <v>80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7"/>
    </row>
    <row r="41" spans="1:20" s="58" customFormat="1" ht="20.25">
      <c r="A41" s="31"/>
      <c r="B41" s="146" t="s">
        <v>70</v>
      </c>
      <c r="C41" s="144">
        <f>D41+E41+F41+G41</f>
        <v>2004.67</v>
      </c>
      <c r="D41" s="144">
        <v>0</v>
      </c>
      <c r="E41" s="144">
        <v>2004.67</v>
      </c>
      <c r="F41" s="144">
        <v>0</v>
      </c>
      <c r="G41" s="144">
        <v>0</v>
      </c>
      <c r="H41" s="144">
        <f>J41+L41+M41+N41</f>
        <v>2004.67</v>
      </c>
      <c r="I41" s="144"/>
      <c r="J41" s="144">
        <v>0</v>
      </c>
      <c r="K41" s="144"/>
      <c r="L41" s="144">
        <v>2004.67</v>
      </c>
      <c r="M41" s="144">
        <v>0</v>
      </c>
      <c r="N41" s="144">
        <v>0</v>
      </c>
      <c r="O41" s="144">
        <f>P41+Q41+R41+S41</f>
        <v>2004.67</v>
      </c>
      <c r="P41" s="144">
        <v>0</v>
      </c>
      <c r="Q41" s="144">
        <v>2004.67</v>
      </c>
      <c r="R41" s="144">
        <v>0</v>
      </c>
      <c r="S41" s="144">
        <v>0</v>
      </c>
      <c r="T41" s="147"/>
    </row>
    <row r="42" spans="1:20" s="11" customFormat="1" ht="207.75" customHeight="1">
      <c r="A42" s="31" t="s">
        <v>22</v>
      </c>
      <c r="B42" s="163" t="s">
        <v>164</v>
      </c>
      <c r="C42" s="128">
        <f aca="true" t="shared" si="19" ref="C42:H42">C45+C46+C47+C48</f>
        <v>15158.789</v>
      </c>
      <c r="D42" s="128">
        <f t="shared" si="19"/>
        <v>13867.866</v>
      </c>
      <c r="E42" s="128">
        <f t="shared" si="19"/>
        <v>507.593</v>
      </c>
      <c r="F42" s="128">
        <f t="shared" si="19"/>
        <v>507.593</v>
      </c>
      <c r="G42" s="128">
        <f t="shared" si="19"/>
        <v>783.3300000000002</v>
      </c>
      <c r="H42" s="128">
        <f t="shared" si="19"/>
        <v>15158.789</v>
      </c>
      <c r="I42" s="128">
        <f>I45+I46</f>
        <v>60357.659</v>
      </c>
      <c r="J42" s="128">
        <f>J45+J46+J47+J48</f>
        <v>13867.866</v>
      </c>
      <c r="K42" s="128">
        <f>K45+K46</f>
        <v>1296.289</v>
      </c>
      <c r="L42" s="128">
        <f aca="true" t="shared" si="20" ref="L42:S42">L45+L46+L47+L48</f>
        <v>507.593</v>
      </c>
      <c r="M42" s="128">
        <f t="shared" si="20"/>
        <v>507.593</v>
      </c>
      <c r="N42" s="128">
        <f t="shared" si="20"/>
        <v>783.3300000000002</v>
      </c>
      <c r="O42" s="128">
        <f t="shared" si="20"/>
        <v>15158.789</v>
      </c>
      <c r="P42" s="128">
        <f t="shared" si="20"/>
        <v>13867.866</v>
      </c>
      <c r="Q42" s="128">
        <f t="shared" si="20"/>
        <v>507.593</v>
      </c>
      <c r="R42" s="128">
        <f t="shared" si="20"/>
        <v>507.593</v>
      </c>
      <c r="S42" s="128">
        <f t="shared" si="20"/>
        <v>783.3300000000002</v>
      </c>
      <c r="T42" s="52" t="s">
        <v>113</v>
      </c>
    </row>
    <row r="43" spans="1:20" s="11" customFormat="1" ht="49.5" customHeight="1">
      <c r="A43" s="31"/>
      <c r="B43" s="35" t="s">
        <v>17</v>
      </c>
      <c r="C43" s="129">
        <f aca="true" t="shared" si="21" ref="C43:H43">C45+C46+C47+C48</f>
        <v>15158.789</v>
      </c>
      <c r="D43" s="129">
        <f t="shared" si="21"/>
        <v>13867.866</v>
      </c>
      <c r="E43" s="129">
        <f t="shared" si="21"/>
        <v>507.593</v>
      </c>
      <c r="F43" s="129">
        <f t="shared" si="21"/>
        <v>507.593</v>
      </c>
      <c r="G43" s="129">
        <f t="shared" si="21"/>
        <v>783.3300000000002</v>
      </c>
      <c r="H43" s="129">
        <f t="shared" si="21"/>
        <v>15158.789</v>
      </c>
      <c r="I43" s="129">
        <f>I45+I46</f>
        <v>60357.659</v>
      </c>
      <c r="J43" s="129">
        <f>J45+J46+J47+J48</f>
        <v>13867.866</v>
      </c>
      <c r="K43" s="129">
        <f>K45+K46</f>
        <v>1296.289</v>
      </c>
      <c r="L43" s="129">
        <f aca="true" t="shared" si="22" ref="L43:S43">L45+L46+L47+L48</f>
        <v>507.593</v>
      </c>
      <c r="M43" s="129">
        <f t="shared" si="22"/>
        <v>507.593</v>
      </c>
      <c r="N43" s="129">
        <f t="shared" si="22"/>
        <v>783.3300000000002</v>
      </c>
      <c r="O43" s="129">
        <f t="shared" si="22"/>
        <v>15158.789</v>
      </c>
      <c r="P43" s="129">
        <f t="shared" si="22"/>
        <v>13867.866</v>
      </c>
      <c r="Q43" s="129">
        <f t="shared" si="22"/>
        <v>507.593</v>
      </c>
      <c r="R43" s="129">
        <f t="shared" si="22"/>
        <v>507.593</v>
      </c>
      <c r="S43" s="129">
        <f t="shared" si="22"/>
        <v>783.3300000000002</v>
      </c>
      <c r="T43" s="32" t="s">
        <v>153</v>
      </c>
    </row>
    <row r="44" spans="1:20" s="96" customFormat="1" ht="23.25">
      <c r="A44" s="61"/>
      <c r="B44" s="35" t="s">
        <v>57</v>
      </c>
      <c r="C44" s="129">
        <f aca="true" t="shared" si="23" ref="C44:H44">C45+C46+C47+C48</f>
        <v>15158.789</v>
      </c>
      <c r="D44" s="129">
        <f t="shared" si="23"/>
        <v>13867.866</v>
      </c>
      <c r="E44" s="129">
        <f t="shared" si="23"/>
        <v>507.593</v>
      </c>
      <c r="F44" s="129">
        <f t="shared" si="23"/>
        <v>507.593</v>
      </c>
      <c r="G44" s="129">
        <f t="shared" si="23"/>
        <v>783.3300000000002</v>
      </c>
      <c r="H44" s="129">
        <f t="shared" si="23"/>
        <v>15158.789</v>
      </c>
      <c r="I44" s="129">
        <f>I45+I46</f>
        <v>60357.659</v>
      </c>
      <c r="J44" s="129">
        <f>J45+J46+J47+J48</f>
        <v>13867.866</v>
      </c>
      <c r="K44" s="129">
        <f>K45+K46</f>
        <v>1296.289</v>
      </c>
      <c r="L44" s="129">
        <f aca="true" t="shared" si="24" ref="L44:S44">L45+L46+L47+L48</f>
        <v>507.593</v>
      </c>
      <c r="M44" s="129">
        <f>M45+M46+M47+M48</f>
        <v>507.593</v>
      </c>
      <c r="N44" s="129">
        <f t="shared" si="24"/>
        <v>783.3300000000002</v>
      </c>
      <c r="O44" s="129">
        <f t="shared" si="24"/>
        <v>15158.789</v>
      </c>
      <c r="P44" s="129">
        <f t="shared" si="24"/>
        <v>13867.866</v>
      </c>
      <c r="Q44" s="129">
        <f>Q45+Q46+Q47+Q48</f>
        <v>507.593</v>
      </c>
      <c r="R44" s="129">
        <f>R45+R46+R47+R48</f>
        <v>507.593</v>
      </c>
      <c r="S44" s="148">
        <f t="shared" si="24"/>
        <v>783.3300000000002</v>
      </c>
      <c r="T44" s="63"/>
    </row>
    <row r="45" spans="1:20" s="96" customFormat="1" ht="79.5" customHeight="1">
      <c r="A45" s="61"/>
      <c r="B45" s="29" t="s">
        <v>114</v>
      </c>
      <c r="C45" s="148">
        <f>D45+E45+G45</f>
        <v>4584.554</v>
      </c>
      <c r="D45" s="148">
        <v>4194.14</v>
      </c>
      <c r="E45" s="148">
        <v>153.514</v>
      </c>
      <c r="F45" s="148">
        <v>153.514</v>
      </c>
      <c r="G45" s="148">
        <v>236.9</v>
      </c>
      <c r="H45" s="148">
        <f>J45+L45+N45</f>
        <v>4584.554</v>
      </c>
      <c r="I45" s="148">
        <v>24941.907</v>
      </c>
      <c r="J45" s="148">
        <v>4194.14</v>
      </c>
      <c r="K45" s="148"/>
      <c r="L45" s="148">
        <v>153.514</v>
      </c>
      <c r="M45" s="148">
        <v>153.514</v>
      </c>
      <c r="N45" s="148">
        <v>236.9</v>
      </c>
      <c r="O45" s="148">
        <f>P45+Q45+S45</f>
        <v>4584.554</v>
      </c>
      <c r="P45" s="148">
        <v>4194.14</v>
      </c>
      <c r="Q45" s="148">
        <v>153.514</v>
      </c>
      <c r="R45" s="148">
        <v>153.514</v>
      </c>
      <c r="S45" s="148">
        <v>236.9</v>
      </c>
      <c r="T45" s="32" t="s">
        <v>154</v>
      </c>
    </row>
    <row r="46" spans="1:20" s="96" customFormat="1" ht="75" customHeight="1">
      <c r="A46" s="61"/>
      <c r="B46" s="29" t="s">
        <v>42</v>
      </c>
      <c r="C46" s="148">
        <f>D46+E46+G46</f>
        <v>3528.166</v>
      </c>
      <c r="D46" s="148">
        <v>3227.706</v>
      </c>
      <c r="E46" s="148">
        <v>118.14</v>
      </c>
      <c r="F46" s="148">
        <v>118.14</v>
      </c>
      <c r="G46" s="148">
        <v>182.32</v>
      </c>
      <c r="H46" s="148">
        <f>J46+L46+N46</f>
        <v>3528.166</v>
      </c>
      <c r="I46" s="148">
        <v>35415.752</v>
      </c>
      <c r="J46" s="148">
        <v>3227.706</v>
      </c>
      <c r="K46" s="148">
        <v>1296.289</v>
      </c>
      <c r="L46" s="148">
        <v>118.14</v>
      </c>
      <c r="M46" s="148">
        <v>118.14</v>
      </c>
      <c r="N46" s="148">
        <v>182.32</v>
      </c>
      <c r="O46" s="148">
        <f>P46+Q46+S46</f>
        <v>3528.166</v>
      </c>
      <c r="P46" s="148">
        <v>3227.706</v>
      </c>
      <c r="Q46" s="148">
        <v>118.14</v>
      </c>
      <c r="R46" s="148">
        <v>118.14</v>
      </c>
      <c r="S46" s="148">
        <v>182.32</v>
      </c>
      <c r="T46" s="32" t="s">
        <v>177</v>
      </c>
    </row>
    <row r="47" spans="1:20" s="96" customFormat="1" ht="63" customHeight="1">
      <c r="A47" s="61"/>
      <c r="B47" s="29" t="s">
        <v>81</v>
      </c>
      <c r="C47" s="148">
        <f>D47+E47+G47</f>
        <v>2112.797</v>
      </c>
      <c r="D47" s="148">
        <v>1932.87</v>
      </c>
      <c r="E47" s="148">
        <v>70.747</v>
      </c>
      <c r="F47" s="148">
        <v>70.747</v>
      </c>
      <c r="G47" s="148">
        <v>109.18</v>
      </c>
      <c r="H47" s="148">
        <f>J47+L47+N47</f>
        <v>2112.797</v>
      </c>
      <c r="I47" s="148"/>
      <c r="J47" s="148">
        <v>1932.87</v>
      </c>
      <c r="K47" s="148"/>
      <c r="L47" s="148">
        <v>70.747</v>
      </c>
      <c r="M47" s="148">
        <v>70.747</v>
      </c>
      <c r="N47" s="148">
        <v>109.18</v>
      </c>
      <c r="O47" s="148">
        <f>P47+Q47+S47</f>
        <v>2112.797</v>
      </c>
      <c r="P47" s="148">
        <v>1932.87</v>
      </c>
      <c r="Q47" s="148">
        <v>70.747</v>
      </c>
      <c r="R47" s="148">
        <v>70.747</v>
      </c>
      <c r="S47" s="148">
        <v>109.18</v>
      </c>
      <c r="T47" s="32" t="s">
        <v>176</v>
      </c>
    </row>
    <row r="48" spans="1:20" s="96" customFormat="1" ht="84" customHeight="1">
      <c r="A48" s="61"/>
      <c r="B48" s="29" t="s">
        <v>82</v>
      </c>
      <c r="C48" s="148">
        <f>D48+E48+G48</f>
        <v>4933.272</v>
      </c>
      <c r="D48" s="148">
        <v>4513.15</v>
      </c>
      <c r="E48" s="148">
        <v>165.192</v>
      </c>
      <c r="F48" s="148">
        <v>165.192</v>
      </c>
      <c r="G48" s="148">
        <v>254.93</v>
      </c>
      <c r="H48" s="148">
        <f>J48+L48+N48</f>
        <v>4933.272</v>
      </c>
      <c r="I48" s="148"/>
      <c r="J48" s="148">
        <v>4513.15</v>
      </c>
      <c r="K48" s="148"/>
      <c r="L48" s="148">
        <v>165.192</v>
      </c>
      <c r="M48" s="148">
        <v>165.192</v>
      </c>
      <c r="N48" s="148">
        <v>254.93</v>
      </c>
      <c r="O48" s="148">
        <f>P48+Q48+S48</f>
        <v>4933.272</v>
      </c>
      <c r="P48" s="148">
        <v>4513.15</v>
      </c>
      <c r="Q48" s="148">
        <v>165.192</v>
      </c>
      <c r="R48" s="148">
        <v>165.192</v>
      </c>
      <c r="S48" s="148">
        <v>254.93</v>
      </c>
      <c r="T48" s="32" t="s">
        <v>155</v>
      </c>
    </row>
    <row r="49" spans="1:20" s="96" customFormat="1" ht="147" customHeight="1">
      <c r="A49" s="30" t="s">
        <v>23</v>
      </c>
      <c r="B49" s="163" t="s">
        <v>165</v>
      </c>
      <c r="C49" s="128">
        <f>C52+C54+C53</f>
        <v>219.4</v>
      </c>
      <c r="D49" s="128">
        <v>0</v>
      </c>
      <c r="E49" s="128">
        <f>E52+E54+E53</f>
        <v>219.4</v>
      </c>
      <c r="F49" s="128">
        <f>F52+F54</f>
        <v>0</v>
      </c>
      <c r="G49" s="128">
        <f>G52</f>
        <v>0</v>
      </c>
      <c r="H49" s="128">
        <f>H52+H54+H53</f>
        <v>219.4</v>
      </c>
      <c r="I49" s="128">
        <v>0</v>
      </c>
      <c r="J49" s="128">
        <f>J52+J54</f>
        <v>0</v>
      </c>
      <c r="K49" s="128" t="e">
        <f>#REF!</f>
        <v>#REF!</v>
      </c>
      <c r="L49" s="128">
        <f>L52+L54+L53</f>
        <v>219.4</v>
      </c>
      <c r="M49" s="128">
        <f aca="true" t="shared" si="25" ref="M49:S49">M52+M54</f>
        <v>0</v>
      </c>
      <c r="N49" s="128">
        <f t="shared" si="25"/>
        <v>0</v>
      </c>
      <c r="O49" s="128">
        <f>O52+O54+O53</f>
        <v>219.4</v>
      </c>
      <c r="P49" s="128">
        <f t="shared" si="25"/>
        <v>0</v>
      </c>
      <c r="Q49" s="128">
        <f>Q52+Q54+Q53</f>
        <v>219.4</v>
      </c>
      <c r="R49" s="128">
        <f t="shared" si="25"/>
        <v>0</v>
      </c>
      <c r="S49" s="128">
        <f t="shared" si="25"/>
        <v>0</v>
      </c>
      <c r="T49" s="32" t="s">
        <v>8</v>
      </c>
    </row>
    <row r="50" spans="1:20" s="96" customFormat="1" ht="24.75" customHeight="1">
      <c r="A50" s="30"/>
      <c r="B50" s="29" t="s">
        <v>43</v>
      </c>
      <c r="C50" s="129">
        <f>C52+C54</f>
        <v>217.9</v>
      </c>
      <c r="D50" s="129">
        <f aca="true" t="shared" si="26" ref="D50:S50">D52+D54</f>
        <v>0</v>
      </c>
      <c r="E50" s="129">
        <f t="shared" si="26"/>
        <v>217.9</v>
      </c>
      <c r="F50" s="129">
        <f t="shared" si="26"/>
        <v>0</v>
      </c>
      <c r="G50" s="129">
        <f t="shared" si="26"/>
        <v>0</v>
      </c>
      <c r="H50" s="129">
        <f t="shared" si="26"/>
        <v>217.9</v>
      </c>
      <c r="I50" s="129">
        <f t="shared" si="26"/>
        <v>0</v>
      </c>
      <c r="J50" s="129">
        <f t="shared" si="26"/>
        <v>0</v>
      </c>
      <c r="K50" s="129">
        <f t="shared" si="26"/>
        <v>364.8</v>
      </c>
      <c r="L50" s="129">
        <f t="shared" si="26"/>
        <v>217.9</v>
      </c>
      <c r="M50" s="129">
        <f t="shared" si="26"/>
        <v>0</v>
      </c>
      <c r="N50" s="129">
        <f t="shared" si="26"/>
        <v>0</v>
      </c>
      <c r="O50" s="129">
        <f t="shared" si="26"/>
        <v>217.9</v>
      </c>
      <c r="P50" s="129">
        <f t="shared" si="26"/>
        <v>0</v>
      </c>
      <c r="Q50" s="129">
        <f t="shared" si="26"/>
        <v>217.9</v>
      </c>
      <c r="R50" s="129">
        <f t="shared" si="26"/>
        <v>0</v>
      </c>
      <c r="S50" s="129">
        <f t="shared" si="26"/>
        <v>0</v>
      </c>
      <c r="T50" s="32"/>
    </row>
    <row r="51" spans="1:20" s="96" customFormat="1" ht="21" customHeight="1">
      <c r="A51" s="62"/>
      <c r="B51" s="40" t="s">
        <v>58</v>
      </c>
      <c r="C51" s="149">
        <f>C52+C54</f>
        <v>217.9</v>
      </c>
      <c r="D51" s="149">
        <f aca="true" t="shared" si="27" ref="D51:S51">D52+D54</f>
        <v>0</v>
      </c>
      <c r="E51" s="149">
        <f t="shared" si="27"/>
        <v>217.9</v>
      </c>
      <c r="F51" s="149">
        <f t="shared" si="27"/>
        <v>0</v>
      </c>
      <c r="G51" s="149">
        <f t="shared" si="27"/>
        <v>0</v>
      </c>
      <c r="H51" s="149">
        <f t="shared" si="27"/>
        <v>217.9</v>
      </c>
      <c r="I51" s="149">
        <f t="shared" si="27"/>
        <v>0</v>
      </c>
      <c r="J51" s="123">
        <f t="shared" si="27"/>
        <v>0</v>
      </c>
      <c r="K51" s="123">
        <f t="shared" si="27"/>
        <v>364.8</v>
      </c>
      <c r="L51" s="123">
        <f t="shared" si="27"/>
        <v>217.9</v>
      </c>
      <c r="M51" s="123">
        <f t="shared" si="27"/>
        <v>0</v>
      </c>
      <c r="N51" s="123">
        <f t="shared" si="27"/>
        <v>0</v>
      </c>
      <c r="O51" s="123">
        <f t="shared" si="27"/>
        <v>217.9</v>
      </c>
      <c r="P51" s="123">
        <f t="shared" si="27"/>
        <v>0</v>
      </c>
      <c r="Q51" s="123">
        <f t="shared" si="27"/>
        <v>217.9</v>
      </c>
      <c r="R51" s="123">
        <f t="shared" si="27"/>
        <v>0</v>
      </c>
      <c r="S51" s="123">
        <f t="shared" si="27"/>
        <v>0</v>
      </c>
      <c r="T51" s="63"/>
    </row>
    <row r="52" spans="1:20" s="96" customFormat="1" ht="40.5">
      <c r="A52" s="62"/>
      <c r="B52" s="60" t="s">
        <v>39</v>
      </c>
      <c r="C52" s="123">
        <f>E52</f>
        <v>104.9</v>
      </c>
      <c r="D52" s="123">
        <v>0</v>
      </c>
      <c r="E52" s="123">
        <v>104.9</v>
      </c>
      <c r="F52" s="123">
        <v>0</v>
      </c>
      <c r="G52" s="123">
        <v>0</v>
      </c>
      <c r="H52" s="123">
        <f>J52+L52+M52+N52</f>
        <v>104.9</v>
      </c>
      <c r="I52" s="123">
        <v>0</v>
      </c>
      <c r="J52" s="123">
        <v>0</v>
      </c>
      <c r="K52" s="123">
        <v>251.8</v>
      </c>
      <c r="L52" s="123">
        <v>104.9</v>
      </c>
      <c r="M52" s="123">
        <v>0</v>
      </c>
      <c r="N52" s="150">
        <v>0</v>
      </c>
      <c r="O52" s="123">
        <f>P52+Q52+R52+S52</f>
        <v>104.9</v>
      </c>
      <c r="P52" s="123">
        <v>0</v>
      </c>
      <c r="Q52" s="123">
        <v>104.9</v>
      </c>
      <c r="R52" s="123">
        <v>0</v>
      </c>
      <c r="S52" s="150">
        <v>0</v>
      </c>
      <c r="T52" s="63"/>
    </row>
    <row r="53" spans="1:20" s="96" customFormat="1" ht="40.5">
      <c r="A53" s="62"/>
      <c r="B53" s="29" t="s">
        <v>7</v>
      </c>
      <c r="C53" s="123">
        <f>E53</f>
        <v>1.5</v>
      </c>
      <c r="D53" s="123">
        <v>0</v>
      </c>
      <c r="E53" s="123">
        <v>1.5</v>
      </c>
      <c r="F53" s="123">
        <v>0</v>
      </c>
      <c r="G53" s="123">
        <v>0</v>
      </c>
      <c r="H53" s="123">
        <f>J53+L53+M53+N53</f>
        <v>1.5</v>
      </c>
      <c r="I53" s="123"/>
      <c r="J53" s="123">
        <v>0</v>
      </c>
      <c r="K53" s="123"/>
      <c r="L53" s="123">
        <v>1.5</v>
      </c>
      <c r="M53" s="123">
        <v>0</v>
      </c>
      <c r="N53" s="150">
        <v>0</v>
      </c>
      <c r="O53" s="123">
        <f>P53+Q53+R53+S53</f>
        <v>1.5</v>
      </c>
      <c r="P53" s="123">
        <v>0</v>
      </c>
      <c r="Q53" s="123">
        <v>1.5</v>
      </c>
      <c r="R53" s="123">
        <v>0</v>
      </c>
      <c r="S53" s="150">
        <v>0</v>
      </c>
      <c r="T53" s="63"/>
    </row>
    <row r="54" spans="1:20" s="96" customFormat="1" ht="23.25">
      <c r="A54" s="62"/>
      <c r="B54" s="29" t="s">
        <v>40</v>
      </c>
      <c r="C54" s="123">
        <f>E54</f>
        <v>113</v>
      </c>
      <c r="D54" s="123">
        <v>0</v>
      </c>
      <c r="E54" s="123">
        <v>113</v>
      </c>
      <c r="F54" s="123">
        <v>0</v>
      </c>
      <c r="G54" s="123">
        <v>0</v>
      </c>
      <c r="H54" s="123">
        <f>J54+L54+M54+N54</f>
        <v>113</v>
      </c>
      <c r="I54" s="123">
        <v>0</v>
      </c>
      <c r="J54" s="123">
        <v>0</v>
      </c>
      <c r="K54" s="123">
        <f aca="true" t="shared" si="28" ref="K54:K60">L54</f>
        <v>113</v>
      </c>
      <c r="L54" s="123">
        <v>113</v>
      </c>
      <c r="M54" s="123">
        <v>0</v>
      </c>
      <c r="N54" s="150">
        <v>0</v>
      </c>
      <c r="O54" s="123">
        <f>P54+Q54+R54+S54</f>
        <v>113</v>
      </c>
      <c r="P54" s="123">
        <v>0</v>
      </c>
      <c r="Q54" s="123">
        <v>113</v>
      </c>
      <c r="R54" s="123">
        <v>0</v>
      </c>
      <c r="S54" s="150">
        <v>0</v>
      </c>
      <c r="T54" s="63"/>
    </row>
    <row r="55" spans="1:20" s="96" customFormat="1" ht="85.5" customHeight="1">
      <c r="A55" s="33" t="s">
        <v>25</v>
      </c>
      <c r="B55" s="163" t="s">
        <v>166</v>
      </c>
      <c r="C55" s="122">
        <v>0</v>
      </c>
      <c r="D55" s="151">
        <v>0</v>
      </c>
      <c r="E55" s="152">
        <f>F55</f>
        <v>0</v>
      </c>
      <c r="F55" s="152">
        <v>0</v>
      </c>
      <c r="G55" s="152">
        <v>0</v>
      </c>
      <c r="H55" s="152">
        <f>H57</f>
        <v>0</v>
      </c>
      <c r="I55" s="151">
        <v>0</v>
      </c>
      <c r="J55" s="152">
        <f>J56</f>
        <v>0</v>
      </c>
      <c r="K55" s="152">
        <f t="shared" si="28"/>
        <v>0</v>
      </c>
      <c r="L55" s="152">
        <f>L56</f>
        <v>0</v>
      </c>
      <c r="M55" s="152">
        <v>0</v>
      </c>
      <c r="N55" s="152">
        <f>N56</f>
        <v>0</v>
      </c>
      <c r="O55" s="152">
        <f>O57</f>
        <v>0</v>
      </c>
      <c r="P55" s="152">
        <f>P56</f>
        <v>0</v>
      </c>
      <c r="Q55" s="152">
        <f>Q56</f>
        <v>0</v>
      </c>
      <c r="R55" s="152">
        <v>0</v>
      </c>
      <c r="S55" s="152">
        <f>S56</f>
        <v>0</v>
      </c>
      <c r="T55" s="32" t="s">
        <v>6</v>
      </c>
    </row>
    <row r="56" spans="1:20" s="96" customFormat="1" ht="20.25">
      <c r="A56" s="62"/>
      <c r="B56" s="29" t="s">
        <v>99</v>
      </c>
      <c r="C56" s="149">
        <v>0</v>
      </c>
      <c r="D56" s="153">
        <v>0</v>
      </c>
      <c r="E56" s="153">
        <v>0</v>
      </c>
      <c r="F56" s="153">
        <v>0</v>
      </c>
      <c r="G56" s="153">
        <v>0</v>
      </c>
      <c r="H56" s="153">
        <f>J56+L56+M56+N56</f>
        <v>0</v>
      </c>
      <c r="I56" s="153">
        <v>0</v>
      </c>
      <c r="J56" s="153">
        <f>J85+J86</f>
        <v>0</v>
      </c>
      <c r="K56" s="153">
        <f t="shared" si="28"/>
        <v>0</v>
      </c>
      <c r="L56" s="153">
        <f>L57</f>
        <v>0</v>
      </c>
      <c r="M56" s="153">
        <v>0</v>
      </c>
      <c r="N56" s="153">
        <f>N85</f>
        <v>0</v>
      </c>
      <c r="O56" s="153">
        <f>P56+Q56+R56+S56</f>
        <v>0</v>
      </c>
      <c r="P56" s="153">
        <f>P85+P86</f>
        <v>0</v>
      </c>
      <c r="Q56" s="153">
        <v>0</v>
      </c>
      <c r="R56" s="153">
        <v>0</v>
      </c>
      <c r="S56" s="153">
        <f>S85</f>
        <v>0</v>
      </c>
      <c r="T56" s="63"/>
    </row>
    <row r="57" spans="1:20" s="96" customFormat="1" ht="21.75" customHeight="1">
      <c r="A57" s="62"/>
      <c r="B57" s="40" t="s">
        <v>28</v>
      </c>
      <c r="C57" s="149">
        <v>0</v>
      </c>
      <c r="D57" s="153">
        <v>0</v>
      </c>
      <c r="E57" s="153">
        <v>0</v>
      </c>
      <c r="F57" s="153">
        <v>0</v>
      </c>
      <c r="G57" s="153">
        <v>0</v>
      </c>
      <c r="H57" s="153">
        <f>J57+L57+M57+N57</f>
        <v>0</v>
      </c>
      <c r="I57" s="153">
        <v>0</v>
      </c>
      <c r="J57" s="153">
        <f>J56</f>
        <v>0</v>
      </c>
      <c r="K57" s="153">
        <f t="shared" si="28"/>
        <v>0</v>
      </c>
      <c r="L57" s="153">
        <v>0</v>
      </c>
      <c r="M57" s="153">
        <v>0</v>
      </c>
      <c r="N57" s="153">
        <f>N56</f>
        <v>0</v>
      </c>
      <c r="O57" s="153">
        <f>P57+Q57+R57+S57</f>
        <v>0</v>
      </c>
      <c r="P57" s="153">
        <f>P56</f>
        <v>0</v>
      </c>
      <c r="Q57" s="153">
        <v>0</v>
      </c>
      <c r="R57" s="153">
        <v>0</v>
      </c>
      <c r="S57" s="153">
        <f>S56</f>
        <v>0</v>
      </c>
      <c r="T57" s="63"/>
    </row>
    <row r="58" spans="1:20" s="96" customFormat="1" ht="108" customHeight="1">
      <c r="A58" s="62" t="s">
        <v>27</v>
      </c>
      <c r="B58" s="163" t="s">
        <v>167</v>
      </c>
      <c r="C58" s="122">
        <v>0</v>
      </c>
      <c r="D58" s="151">
        <v>0</v>
      </c>
      <c r="E58" s="152">
        <f>F58</f>
        <v>0</v>
      </c>
      <c r="F58" s="152">
        <v>0</v>
      </c>
      <c r="G58" s="152">
        <v>0</v>
      </c>
      <c r="H58" s="152">
        <f>H60</f>
        <v>0</v>
      </c>
      <c r="I58" s="151">
        <v>0</v>
      </c>
      <c r="J58" s="152">
        <f>J59</f>
        <v>0</v>
      </c>
      <c r="K58" s="152">
        <f t="shared" si="28"/>
        <v>0</v>
      </c>
      <c r="L58" s="152">
        <f>L59</f>
        <v>0</v>
      </c>
      <c r="M58" s="152">
        <v>0</v>
      </c>
      <c r="N58" s="152">
        <f>N59</f>
        <v>0</v>
      </c>
      <c r="O58" s="152">
        <f>O60</f>
        <v>0</v>
      </c>
      <c r="P58" s="152">
        <f>P59</f>
        <v>0</v>
      </c>
      <c r="Q58" s="152">
        <f>Q59</f>
        <v>0</v>
      </c>
      <c r="R58" s="152">
        <v>0</v>
      </c>
      <c r="S58" s="152">
        <f>S59</f>
        <v>0</v>
      </c>
      <c r="T58" s="32" t="s">
        <v>6</v>
      </c>
    </row>
    <row r="59" spans="1:20" s="96" customFormat="1" ht="20.25">
      <c r="A59" s="62"/>
      <c r="B59" s="29" t="s">
        <v>99</v>
      </c>
      <c r="C59" s="149">
        <v>0</v>
      </c>
      <c r="D59" s="153">
        <v>0</v>
      </c>
      <c r="E59" s="153">
        <v>0</v>
      </c>
      <c r="F59" s="153">
        <v>0</v>
      </c>
      <c r="G59" s="153">
        <v>0</v>
      </c>
      <c r="H59" s="153">
        <f>J59+L59+M59+N59</f>
        <v>0</v>
      </c>
      <c r="I59" s="153">
        <v>0</v>
      </c>
      <c r="J59" s="153">
        <f>J88+J89</f>
        <v>0</v>
      </c>
      <c r="K59" s="153">
        <f t="shared" si="28"/>
        <v>0</v>
      </c>
      <c r="L59" s="153">
        <f>L60</f>
        <v>0</v>
      </c>
      <c r="M59" s="153">
        <v>0</v>
      </c>
      <c r="N59" s="153">
        <f>N88</f>
        <v>0</v>
      </c>
      <c r="O59" s="153">
        <f>P59+Q59+R59+S59</f>
        <v>0</v>
      </c>
      <c r="P59" s="153">
        <f>P88+P89</f>
        <v>0</v>
      </c>
      <c r="Q59" s="153">
        <v>0</v>
      </c>
      <c r="R59" s="153">
        <v>0</v>
      </c>
      <c r="S59" s="153">
        <f>S88</f>
        <v>0</v>
      </c>
      <c r="T59" s="63"/>
    </row>
    <row r="60" spans="1:20" s="96" customFormat="1" ht="21.75" customHeight="1">
      <c r="A60" s="62"/>
      <c r="B60" s="40" t="s">
        <v>28</v>
      </c>
      <c r="C60" s="149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f>J60+L60+M60+N60</f>
        <v>0</v>
      </c>
      <c r="I60" s="153">
        <v>0</v>
      </c>
      <c r="J60" s="153">
        <f>J59</f>
        <v>0</v>
      </c>
      <c r="K60" s="153">
        <f t="shared" si="28"/>
        <v>0</v>
      </c>
      <c r="L60" s="153">
        <v>0</v>
      </c>
      <c r="M60" s="153">
        <v>0</v>
      </c>
      <c r="N60" s="153">
        <f>N59</f>
        <v>0</v>
      </c>
      <c r="O60" s="153">
        <f>P60+Q60+R60+S60</f>
        <v>0</v>
      </c>
      <c r="P60" s="153">
        <f>P59</f>
        <v>0</v>
      </c>
      <c r="Q60" s="153">
        <v>0</v>
      </c>
      <c r="R60" s="153">
        <v>0</v>
      </c>
      <c r="S60" s="153">
        <f>S59</f>
        <v>0</v>
      </c>
      <c r="T60" s="63"/>
    </row>
    <row r="61" spans="1:20" s="96" customFormat="1" ht="177" customHeight="1">
      <c r="A61" s="33" t="s">
        <v>59</v>
      </c>
      <c r="B61" s="165" t="s">
        <v>145</v>
      </c>
      <c r="C61" s="154">
        <f>D61+E61</f>
        <v>769.843</v>
      </c>
      <c r="D61" s="155">
        <f>D64</f>
        <v>598.183</v>
      </c>
      <c r="E61" s="155">
        <f>E64</f>
        <v>171.66</v>
      </c>
      <c r="F61" s="154">
        <f>F64</f>
        <v>0</v>
      </c>
      <c r="G61" s="154">
        <f>G64</f>
        <v>0</v>
      </c>
      <c r="H61" s="122">
        <f>J61+L61</f>
        <v>769.843</v>
      </c>
      <c r="I61" s="155" t="e">
        <f>#REF!</f>
        <v>#REF!</v>
      </c>
      <c r="J61" s="155">
        <f>J64</f>
        <v>598.183</v>
      </c>
      <c r="K61" s="155" t="e">
        <f>#REF!</f>
        <v>#REF!</v>
      </c>
      <c r="L61" s="155">
        <f>L64</f>
        <v>171.66</v>
      </c>
      <c r="M61" s="154">
        <f aca="true" t="shared" si="29" ref="M61:S61">M64</f>
        <v>0</v>
      </c>
      <c r="N61" s="154">
        <f t="shared" si="29"/>
        <v>0</v>
      </c>
      <c r="O61" s="68">
        <f>P61+Q61</f>
        <v>769.843</v>
      </c>
      <c r="P61" s="154">
        <f t="shared" si="29"/>
        <v>598.183</v>
      </c>
      <c r="Q61" s="154">
        <f t="shared" si="29"/>
        <v>171.66</v>
      </c>
      <c r="R61" s="154">
        <f t="shared" si="29"/>
        <v>0</v>
      </c>
      <c r="S61" s="154">
        <f t="shared" si="29"/>
        <v>0</v>
      </c>
      <c r="T61" s="184" t="s">
        <v>178</v>
      </c>
    </row>
    <row r="62" spans="1:20" s="96" customFormat="1" ht="21.75" customHeight="1">
      <c r="A62" s="33"/>
      <c r="B62" s="75" t="s">
        <v>43</v>
      </c>
      <c r="C62" s="156">
        <f>D62+E62</f>
        <v>769.843</v>
      </c>
      <c r="D62" s="157">
        <f>D64</f>
        <v>598.183</v>
      </c>
      <c r="E62" s="157">
        <f>E64</f>
        <v>171.66</v>
      </c>
      <c r="F62" s="156">
        <f aca="true" t="shared" si="30" ref="F62:S62">F64</f>
        <v>0</v>
      </c>
      <c r="G62" s="156">
        <f t="shared" si="30"/>
        <v>0</v>
      </c>
      <c r="H62" s="123">
        <f>J62+L62</f>
        <v>769.843</v>
      </c>
      <c r="I62" s="157">
        <f t="shared" si="30"/>
        <v>0</v>
      </c>
      <c r="J62" s="157">
        <f>J64</f>
        <v>598.183</v>
      </c>
      <c r="K62" s="157">
        <f t="shared" si="30"/>
        <v>950</v>
      </c>
      <c r="L62" s="157">
        <f>L64</f>
        <v>171.66</v>
      </c>
      <c r="M62" s="156">
        <f t="shared" si="30"/>
        <v>0</v>
      </c>
      <c r="N62" s="156">
        <f t="shared" si="30"/>
        <v>0</v>
      </c>
      <c r="O62" s="65">
        <f>P62+Q62</f>
        <v>769.843</v>
      </c>
      <c r="P62" s="156">
        <f t="shared" si="30"/>
        <v>598.183</v>
      </c>
      <c r="Q62" s="156">
        <f t="shared" si="30"/>
        <v>171.66</v>
      </c>
      <c r="R62" s="156">
        <f t="shared" si="30"/>
        <v>0</v>
      </c>
      <c r="S62" s="156">
        <f t="shared" si="30"/>
        <v>0</v>
      </c>
      <c r="T62" s="184"/>
    </row>
    <row r="63" spans="1:20" s="96" customFormat="1" ht="25.5" customHeight="1">
      <c r="A63" s="33"/>
      <c r="B63" s="64" t="s">
        <v>41</v>
      </c>
      <c r="C63" s="156">
        <f>D63+E63</f>
        <v>769.843</v>
      </c>
      <c r="D63" s="157">
        <f aca="true" t="shared" si="31" ref="D63:S63">D64</f>
        <v>598.183</v>
      </c>
      <c r="E63" s="157">
        <f t="shared" si="31"/>
        <v>171.66</v>
      </c>
      <c r="F63" s="156">
        <f t="shared" si="31"/>
        <v>0</v>
      </c>
      <c r="G63" s="156">
        <f t="shared" si="31"/>
        <v>0</v>
      </c>
      <c r="H63" s="123">
        <f>J63+L63</f>
        <v>769.843</v>
      </c>
      <c r="I63" s="157">
        <f t="shared" si="31"/>
        <v>0</v>
      </c>
      <c r="J63" s="157">
        <f t="shared" si="31"/>
        <v>598.183</v>
      </c>
      <c r="K63" s="157">
        <f t="shared" si="31"/>
        <v>950</v>
      </c>
      <c r="L63" s="157">
        <f t="shared" si="31"/>
        <v>171.66</v>
      </c>
      <c r="M63" s="156">
        <f t="shared" si="31"/>
        <v>0</v>
      </c>
      <c r="N63" s="156">
        <f t="shared" si="31"/>
        <v>0</v>
      </c>
      <c r="O63" s="65">
        <f>P63+Q63</f>
        <v>769.843</v>
      </c>
      <c r="P63" s="156">
        <f t="shared" si="31"/>
        <v>598.183</v>
      </c>
      <c r="Q63" s="156">
        <f t="shared" si="31"/>
        <v>171.66</v>
      </c>
      <c r="R63" s="156">
        <f t="shared" si="31"/>
        <v>0</v>
      </c>
      <c r="S63" s="156">
        <f t="shared" si="31"/>
        <v>0</v>
      </c>
      <c r="T63" s="184"/>
    </row>
    <row r="64" spans="1:20" s="96" customFormat="1" ht="290.25" customHeight="1">
      <c r="A64" s="124"/>
      <c r="B64" s="179" t="s">
        <v>168</v>
      </c>
      <c r="C64" s="125">
        <f>D64+E64</f>
        <v>769.843</v>
      </c>
      <c r="D64" s="125">
        <v>598.183</v>
      </c>
      <c r="E64" s="125">
        <v>171.66</v>
      </c>
      <c r="F64" s="40">
        <v>0</v>
      </c>
      <c r="G64" s="40">
        <v>0</v>
      </c>
      <c r="H64" s="125">
        <f>J64+L64</f>
        <v>769.843</v>
      </c>
      <c r="I64" s="125">
        <v>0</v>
      </c>
      <c r="J64" s="125">
        <v>598.183</v>
      </c>
      <c r="K64" s="125">
        <f>950</f>
        <v>950</v>
      </c>
      <c r="L64" s="125">
        <v>171.66</v>
      </c>
      <c r="M64" s="40">
        <v>0</v>
      </c>
      <c r="N64" s="40">
        <v>0</v>
      </c>
      <c r="O64" s="40">
        <f>P64+Q64</f>
        <v>769.843</v>
      </c>
      <c r="P64" s="40">
        <v>598.183</v>
      </c>
      <c r="Q64" s="40">
        <v>171.66</v>
      </c>
      <c r="R64" s="40">
        <v>0</v>
      </c>
      <c r="S64" s="40">
        <v>0</v>
      </c>
      <c r="T64" s="184"/>
    </row>
    <row r="65" spans="1:20" s="96" customFormat="1" ht="180" customHeight="1">
      <c r="A65" s="55" t="s">
        <v>29</v>
      </c>
      <c r="B65" s="165" t="s">
        <v>116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6">
        <f>H67</f>
        <v>0</v>
      </c>
      <c r="I65" s="126" t="e">
        <f>#REF!</f>
        <v>#REF!</v>
      </c>
      <c r="J65" s="126">
        <v>0</v>
      </c>
      <c r="K65" s="126" t="e">
        <f>#REF!</f>
        <v>#REF!</v>
      </c>
      <c r="L65" s="126">
        <f>L67</f>
        <v>0</v>
      </c>
      <c r="M65" s="126">
        <f>M67</f>
        <v>0</v>
      </c>
      <c r="N65" s="126">
        <f>N67</f>
        <v>0</v>
      </c>
      <c r="O65" s="126">
        <f>O67</f>
        <v>0</v>
      </c>
      <c r="P65" s="126">
        <v>0</v>
      </c>
      <c r="Q65" s="126">
        <f>Q67</f>
        <v>0</v>
      </c>
      <c r="R65" s="126">
        <f>R67</f>
        <v>0</v>
      </c>
      <c r="S65" s="126">
        <f>S67</f>
        <v>0</v>
      </c>
      <c r="T65" s="86" t="s">
        <v>115</v>
      </c>
    </row>
    <row r="66" spans="1:20" s="96" customFormat="1" ht="27.75" customHeight="1">
      <c r="A66" s="55"/>
      <c r="B66" s="35" t="s">
        <v>43</v>
      </c>
      <c r="C66" s="127">
        <v>0</v>
      </c>
      <c r="D66" s="127">
        <f aca="true" t="shared" si="32" ref="D66:S66">D67</f>
        <v>0</v>
      </c>
      <c r="E66" s="127">
        <v>0</v>
      </c>
      <c r="F66" s="127">
        <f t="shared" si="32"/>
        <v>0</v>
      </c>
      <c r="G66" s="127">
        <f t="shared" si="32"/>
        <v>0</v>
      </c>
      <c r="H66" s="127">
        <f t="shared" si="32"/>
        <v>0</v>
      </c>
      <c r="I66" s="127">
        <f t="shared" si="32"/>
        <v>0</v>
      </c>
      <c r="J66" s="127">
        <f t="shared" si="32"/>
        <v>0</v>
      </c>
      <c r="K66" s="127">
        <f t="shared" si="32"/>
        <v>616</v>
      </c>
      <c r="L66" s="127">
        <v>0</v>
      </c>
      <c r="M66" s="127">
        <f t="shared" si="32"/>
        <v>0</v>
      </c>
      <c r="N66" s="127">
        <f t="shared" si="32"/>
        <v>0</v>
      </c>
      <c r="O66" s="127">
        <f t="shared" si="32"/>
        <v>0</v>
      </c>
      <c r="P66" s="127">
        <f t="shared" si="32"/>
        <v>0</v>
      </c>
      <c r="Q66" s="127">
        <v>0</v>
      </c>
      <c r="R66" s="127">
        <f t="shared" si="32"/>
        <v>0</v>
      </c>
      <c r="S66" s="127">
        <f t="shared" si="32"/>
        <v>0</v>
      </c>
      <c r="T66" s="34"/>
    </row>
    <row r="67" spans="1:20" s="96" customFormat="1" ht="25.5" customHeight="1">
      <c r="A67" s="40"/>
      <c r="B67" s="29" t="s">
        <v>35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f>L67</f>
        <v>0</v>
      </c>
      <c r="I67" s="40">
        <v>0</v>
      </c>
      <c r="J67" s="40">
        <v>0</v>
      </c>
      <c r="K67" s="40">
        <v>616</v>
      </c>
      <c r="L67" s="40">
        <v>0</v>
      </c>
      <c r="M67" s="40">
        <v>0</v>
      </c>
      <c r="N67" s="40">
        <v>0</v>
      </c>
      <c r="O67" s="40">
        <f>Q67</f>
        <v>0</v>
      </c>
      <c r="P67" s="40">
        <v>0</v>
      </c>
      <c r="Q67" s="40">
        <v>0</v>
      </c>
      <c r="R67" s="40">
        <v>0</v>
      </c>
      <c r="S67" s="40">
        <v>0</v>
      </c>
      <c r="T67" s="40"/>
    </row>
    <row r="68" spans="1:20" s="96" customFormat="1" ht="150" customHeight="1">
      <c r="A68" s="55" t="s">
        <v>30</v>
      </c>
      <c r="B68" s="169" t="s">
        <v>44</v>
      </c>
      <c r="C68" s="128">
        <f aca="true" t="shared" si="33" ref="C68:H68">C71</f>
        <v>14288.37</v>
      </c>
      <c r="D68" s="128">
        <f t="shared" si="33"/>
        <v>2048.94</v>
      </c>
      <c r="E68" s="122">
        <f t="shared" si="33"/>
        <v>12239.43</v>
      </c>
      <c r="F68" s="128">
        <f t="shared" si="33"/>
        <v>0</v>
      </c>
      <c r="G68" s="128">
        <f t="shared" si="33"/>
        <v>0</v>
      </c>
      <c r="H68" s="128">
        <f t="shared" si="33"/>
        <v>14288.37</v>
      </c>
      <c r="I68" s="128" t="e">
        <f>#REF!</f>
        <v>#REF!</v>
      </c>
      <c r="J68" s="128">
        <f>J71</f>
        <v>2048.94</v>
      </c>
      <c r="K68" s="122">
        <f>K70</f>
        <v>12239.43</v>
      </c>
      <c r="L68" s="122">
        <f aca="true" t="shared" si="34" ref="L68:S68">L71</f>
        <v>12239.43</v>
      </c>
      <c r="M68" s="128">
        <f t="shared" si="34"/>
        <v>0</v>
      </c>
      <c r="N68" s="128">
        <f t="shared" si="34"/>
        <v>0</v>
      </c>
      <c r="O68" s="128">
        <f t="shared" si="34"/>
        <v>14288.37</v>
      </c>
      <c r="P68" s="128">
        <f t="shared" si="34"/>
        <v>2048.94</v>
      </c>
      <c r="Q68" s="122">
        <f t="shared" si="34"/>
        <v>12239.43</v>
      </c>
      <c r="R68" s="128">
        <f t="shared" si="34"/>
        <v>0</v>
      </c>
      <c r="S68" s="128">
        <f t="shared" si="34"/>
        <v>0</v>
      </c>
      <c r="T68" s="86" t="s">
        <v>179</v>
      </c>
    </row>
    <row r="69" spans="1:20" s="96" customFormat="1" ht="24.75" customHeight="1">
      <c r="A69" s="55"/>
      <c r="B69" s="36" t="s">
        <v>43</v>
      </c>
      <c r="C69" s="129">
        <f>C71</f>
        <v>14288.37</v>
      </c>
      <c r="D69" s="129">
        <f aca="true" t="shared" si="35" ref="D69:S69">D71</f>
        <v>2048.94</v>
      </c>
      <c r="E69" s="129">
        <f t="shared" si="35"/>
        <v>12239.43</v>
      </c>
      <c r="F69" s="129">
        <f t="shared" si="35"/>
        <v>0</v>
      </c>
      <c r="G69" s="129">
        <f t="shared" si="35"/>
        <v>0</v>
      </c>
      <c r="H69" s="129">
        <f t="shared" si="35"/>
        <v>14288.37</v>
      </c>
      <c r="I69" s="129">
        <f t="shared" si="35"/>
        <v>14288.37</v>
      </c>
      <c r="J69" s="129">
        <f t="shared" si="35"/>
        <v>2048.94</v>
      </c>
      <c r="K69" s="129">
        <f t="shared" si="35"/>
        <v>12239.43</v>
      </c>
      <c r="L69" s="129">
        <f t="shared" si="35"/>
        <v>12239.43</v>
      </c>
      <c r="M69" s="129">
        <f t="shared" si="35"/>
        <v>0</v>
      </c>
      <c r="N69" s="129">
        <f t="shared" si="35"/>
        <v>0</v>
      </c>
      <c r="O69" s="129">
        <f t="shared" si="35"/>
        <v>14288.37</v>
      </c>
      <c r="P69" s="129">
        <f t="shared" si="35"/>
        <v>2048.94</v>
      </c>
      <c r="Q69" s="129">
        <f t="shared" si="35"/>
        <v>12239.43</v>
      </c>
      <c r="R69" s="129">
        <f t="shared" si="35"/>
        <v>0</v>
      </c>
      <c r="S69" s="129">
        <f t="shared" si="35"/>
        <v>0</v>
      </c>
      <c r="T69" s="34"/>
    </row>
    <row r="70" spans="1:20" s="96" customFormat="1" ht="70.5" customHeight="1">
      <c r="A70" s="124"/>
      <c r="B70" s="163" t="s">
        <v>73</v>
      </c>
      <c r="C70" s="65">
        <f>C71</f>
        <v>14288.37</v>
      </c>
      <c r="D70" s="65">
        <f aca="true" t="shared" si="36" ref="D70:S70">D71</f>
        <v>2048.94</v>
      </c>
      <c r="E70" s="65">
        <f t="shared" si="36"/>
        <v>12239.43</v>
      </c>
      <c r="F70" s="65">
        <f t="shared" si="36"/>
        <v>0</v>
      </c>
      <c r="G70" s="65">
        <f t="shared" si="36"/>
        <v>0</v>
      </c>
      <c r="H70" s="65">
        <f t="shared" si="36"/>
        <v>14288.37</v>
      </c>
      <c r="I70" s="65">
        <f t="shared" si="36"/>
        <v>14288.37</v>
      </c>
      <c r="J70" s="65">
        <f t="shared" si="36"/>
        <v>2048.94</v>
      </c>
      <c r="K70" s="65">
        <f t="shared" si="36"/>
        <v>12239.43</v>
      </c>
      <c r="L70" s="65">
        <f t="shared" si="36"/>
        <v>12239.43</v>
      </c>
      <c r="M70" s="65">
        <f t="shared" si="36"/>
        <v>0</v>
      </c>
      <c r="N70" s="65">
        <f t="shared" si="36"/>
        <v>0</v>
      </c>
      <c r="O70" s="65">
        <f t="shared" si="36"/>
        <v>14288.37</v>
      </c>
      <c r="P70" s="65">
        <f t="shared" si="36"/>
        <v>2048.94</v>
      </c>
      <c r="Q70" s="65">
        <f t="shared" si="36"/>
        <v>12239.43</v>
      </c>
      <c r="R70" s="65">
        <f t="shared" si="36"/>
        <v>0</v>
      </c>
      <c r="S70" s="65">
        <f t="shared" si="36"/>
        <v>0</v>
      </c>
      <c r="T70" s="188" t="s">
        <v>180</v>
      </c>
    </row>
    <row r="71" spans="1:20" s="96" customFormat="1" ht="311.25" customHeight="1">
      <c r="A71" s="124"/>
      <c r="B71" s="45" t="s">
        <v>117</v>
      </c>
      <c r="C71" s="65">
        <f>D71+E71</f>
        <v>14288.37</v>
      </c>
      <c r="D71" s="65">
        <v>2048.94</v>
      </c>
      <c r="E71" s="65">
        <v>12239.43</v>
      </c>
      <c r="F71" s="65">
        <v>0</v>
      </c>
      <c r="G71" s="65">
        <v>0</v>
      </c>
      <c r="H71" s="65">
        <f>J71+L71</f>
        <v>14288.37</v>
      </c>
      <c r="I71" s="65">
        <f>J71+L71</f>
        <v>14288.37</v>
      </c>
      <c r="J71" s="65">
        <v>2048.94</v>
      </c>
      <c r="K71" s="65">
        <f>L71</f>
        <v>12239.43</v>
      </c>
      <c r="L71" s="65">
        <v>12239.43</v>
      </c>
      <c r="M71" s="65">
        <v>0</v>
      </c>
      <c r="N71" s="65">
        <v>0</v>
      </c>
      <c r="O71" s="65">
        <f>P71+Q71</f>
        <v>14288.37</v>
      </c>
      <c r="P71" s="65">
        <v>2048.94</v>
      </c>
      <c r="Q71" s="65">
        <v>12239.43</v>
      </c>
      <c r="R71" s="65">
        <v>0</v>
      </c>
      <c r="S71" s="65">
        <v>0</v>
      </c>
      <c r="T71" s="189"/>
    </row>
    <row r="72" spans="1:20" s="96" customFormat="1" ht="198.75" customHeight="1">
      <c r="A72" s="67" t="s">
        <v>31</v>
      </c>
      <c r="B72" s="170" t="s">
        <v>169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f>L72</f>
        <v>0</v>
      </c>
      <c r="I72" s="68">
        <v>0</v>
      </c>
      <c r="J72" s="68">
        <v>0</v>
      </c>
      <c r="K72" s="68">
        <v>82.1</v>
      </c>
      <c r="L72" s="68">
        <v>0</v>
      </c>
      <c r="M72" s="68">
        <v>0</v>
      </c>
      <c r="N72" s="68">
        <v>0</v>
      </c>
      <c r="O72" s="68">
        <f>Q72</f>
        <v>0</v>
      </c>
      <c r="P72" s="68">
        <v>0</v>
      </c>
      <c r="Q72" s="68">
        <v>0</v>
      </c>
      <c r="R72" s="68">
        <v>0</v>
      </c>
      <c r="S72" s="68">
        <v>0</v>
      </c>
      <c r="T72" s="86" t="s">
        <v>115</v>
      </c>
    </row>
    <row r="73" spans="1:20" s="96" customFormat="1" ht="28.5" customHeight="1">
      <c r="A73" s="67"/>
      <c r="B73" s="66" t="s">
        <v>84</v>
      </c>
      <c r="C73" s="65">
        <f>C74</f>
        <v>0</v>
      </c>
      <c r="D73" s="65">
        <f aca="true" t="shared" si="37" ref="D73:S73">D74</f>
        <v>0</v>
      </c>
      <c r="E73" s="65">
        <f t="shared" si="37"/>
        <v>0</v>
      </c>
      <c r="F73" s="65">
        <v>0</v>
      </c>
      <c r="G73" s="65">
        <f t="shared" si="37"/>
        <v>0</v>
      </c>
      <c r="H73" s="65">
        <v>0</v>
      </c>
      <c r="I73" s="65">
        <f t="shared" si="37"/>
        <v>0</v>
      </c>
      <c r="J73" s="65">
        <f t="shared" si="37"/>
        <v>0</v>
      </c>
      <c r="K73" s="65">
        <f t="shared" si="37"/>
        <v>0</v>
      </c>
      <c r="L73" s="65">
        <v>0</v>
      </c>
      <c r="M73" s="65">
        <v>0</v>
      </c>
      <c r="N73" s="65">
        <f t="shared" si="37"/>
        <v>0</v>
      </c>
      <c r="O73" s="65">
        <v>0</v>
      </c>
      <c r="P73" s="65">
        <f t="shared" si="37"/>
        <v>0</v>
      </c>
      <c r="Q73" s="65">
        <v>0</v>
      </c>
      <c r="R73" s="65">
        <v>0</v>
      </c>
      <c r="S73" s="65">
        <f t="shared" si="37"/>
        <v>0</v>
      </c>
      <c r="T73" s="35"/>
    </row>
    <row r="74" spans="1:20" s="96" customFormat="1" ht="42.75" customHeight="1">
      <c r="A74" s="67"/>
      <c r="B74" s="45" t="s">
        <v>74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/>
      <c r="J74" s="65">
        <v>0</v>
      </c>
      <c r="K74" s="65"/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35"/>
    </row>
    <row r="75" spans="1:21" s="96" customFormat="1" ht="257.25" customHeight="1">
      <c r="A75" s="67" t="s">
        <v>48</v>
      </c>
      <c r="B75" s="170" t="s">
        <v>121</v>
      </c>
      <c r="C75" s="68">
        <f>C77</f>
        <v>4751.8</v>
      </c>
      <c r="D75" s="68">
        <f aca="true" t="shared" si="38" ref="D75:S75">D77</f>
        <v>4514.21</v>
      </c>
      <c r="E75" s="68">
        <f t="shared" si="38"/>
        <v>237.59000000000003</v>
      </c>
      <c r="F75" s="68">
        <f t="shared" si="38"/>
        <v>0</v>
      </c>
      <c r="G75" s="68">
        <f t="shared" si="38"/>
        <v>0</v>
      </c>
      <c r="H75" s="68">
        <f t="shared" si="38"/>
        <v>4691.8</v>
      </c>
      <c r="I75" s="68">
        <f t="shared" si="38"/>
        <v>0</v>
      </c>
      <c r="J75" s="68">
        <f t="shared" si="38"/>
        <v>4457.21</v>
      </c>
      <c r="K75" s="68">
        <f t="shared" si="38"/>
        <v>0</v>
      </c>
      <c r="L75" s="68">
        <f t="shared" si="38"/>
        <v>234.59000000000003</v>
      </c>
      <c r="M75" s="68">
        <f t="shared" si="38"/>
        <v>0</v>
      </c>
      <c r="N75" s="68">
        <f t="shared" si="38"/>
        <v>0</v>
      </c>
      <c r="O75" s="68">
        <f t="shared" si="38"/>
        <v>4691.8</v>
      </c>
      <c r="P75" s="68">
        <f t="shared" si="38"/>
        <v>4457.21</v>
      </c>
      <c r="Q75" s="68">
        <f t="shared" si="38"/>
        <v>234.59000000000003</v>
      </c>
      <c r="R75" s="68">
        <f t="shared" si="38"/>
        <v>0</v>
      </c>
      <c r="S75" s="68">
        <f t="shared" si="38"/>
        <v>0</v>
      </c>
      <c r="T75" s="227" t="s">
        <v>181</v>
      </c>
      <c r="U75" s="223"/>
    </row>
    <row r="76" spans="1:21" s="96" customFormat="1" ht="42.75" customHeight="1">
      <c r="A76" s="67"/>
      <c r="B76" s="66" t="s">
        <v>43</v>
      </c>
      <c r="C76" s="65">
        <f>C77</f>
        <v>4751.8</v>
      </c>
      <c r="D76" s="65">
        <f aca="true" t="shared" si="39" ref="D76:S76">D77</f>
        <v>4514.21</v>
      </c>
      <c r="E76" s="65">
        <f t="shared" si="39"/>
        <v>237.59000000000003</v>
      </c>
      <c r="F76" s="65">
        <f>F77</f>
        <v>0</v>
      </c>
      <c r="G76" s="65">
        <f t="shared" si="39"/>
        <v>0</v>
      </c>
      <c r="H76" s="65">
        <f t="shared" si="39"/>
        <v>4691.8</v>
      </c>
      <c r="I76" s="65">
        <f t="shared" si="39"/>
        <v>0</v>
      </c>
      <c r="J76" s="65">
        <f t="shared" si="39"/>
        <v>4457.21</v>
      </c>
      <c r="K76" s="65">
        <f t="shared" si="39"/>
        <v>0</v>
      </c>
      <c r="L76" s="65">
        <f t="shared" si="39"/>
        <v>234.59000000000003</v>
      </c>
      <c r="M76" s="65">
        <f t="shared" si="39"/>
        <v>0</v>
      </c>
      <c r="N76" s="65">
        <f t="shared" si="39"/>
        <v>0</v>
      </c>
      <c r="O76" s="65">
        <f t="shared" si="39"/>
        <v>4691.8</v>
      </c>
      <c r="P76" s="65">
        <f t="shared" si="39"/>
        <v>4457.21</v>
      </c>
      <c r="Q76" s="65">
        <f t="shared" si="39"/>
        <v>234.59000000000003</v>
      </c>
      <c r="R76" s="65">
        <f t="shared" si="39"/>
        <v>0</v>
      </c>
      <c r="S76" s="65">
        <f t="shared" si="39"/>
        <v>0</v>
      </c>
      <c r="T76" s="191"/>
      <c r="U76" s="224"/>
    </row>
    <row r="77" spans="1:21" s="96" customFormat="1" ht="113.25" customHeight="1">
      <c r="A77" s="67"/>
      <c r="B77" s="66" t="s">
        <v>100</v>
      </c>
      <c r="C77" s="65">
        <v>4751.8</v>
      </c>
      <c r="D77" s="65">
        <f>C77*95%</f>
        <v>4514.21</v>
      </c>
      <c r="E77" s="65">
        <f>C77*5%</f>
        <v>237.59000000000003</v>
      </c>
      <c r="F77" s="65">
        <v>0</v>
      </c>
      <c r="G77" s="65">
        <v>0</v>
      </c>
      <c r="H77" s="65">
        <v>4691.8</v>
      </c>
      <c r="I77" s="65"/>
      <c r="J77" s="65">
        <f>H77*95%</f>
        <v>4457.21</v>
      </c>
      <c r="K77" s="65"/>
      <c r="L77" s="65">
        <f>H77*5%</f>
        <v>234.59000000000003</v>
      </c>
      <c r="M77" s="65">
        <v>0</v>
      </c>
      <c r="N77" s="65">
        <v>0</v>
      </c>
      <c r="O77" s="65">
        <v>4691.8</v>
      </c>
      <c r="P77" s="65">
        <f>O77*95%</f>
        <v>4457.21</v>
      </c>
      <c r="Q77" s="65">
        <f>O77*5%</f>
        <v>234.59000000000003</v>
      </c>
      <c r="R77" s="65">
        <v>0</v>
      </c>
      <c r="S77" s="65">
        <v>0</v>
      </c>
      <c r="T77" s="192"/>
      <c r="U77" s="224"/>
    </row>
    <row r="78" spans="1:21" s="96" customFormat="1" ht="84" customHeight="1">
      <c r="A78" s="70" t="s">
        <v>32</v>
      </c>
      <c r="B78" s="163" t="s">
        <v>118</v>
      </c>
      <c r="C78" s="109">
        <f aca="true" t="shared" si="40" ref="C78:H78">C80</f>
        <v>643.62</v>
      </c>
      <c r="D78" s="71">
        <f t="shared" si="40"/>
        <v>0</v>
      </c>
      <c r="E78" s="71">
        <f t="shared" si="40"/>
        <v>643.62</v>
      </c>
      <c r="F78" s="109">
        <f t="shared" si="40"/>
        <v>0</v>
      </c>
      <c r="G78" s="109">
        <f t="shared" si="40"/>
        <v>0</v>
      </c>
      <c r="H78" s="109">
        <f t="shared" si="40"/>
        <v>643.62</v>
      </c>
      <c r="I78" s="71"/>
      <c r="J78" s="71">
        <f>J80</f>
        <v>0</v>
      </c>
      <c r="K78" s="71"/>
      <c r="L78" s="71">
        <f aca="true" t="shared" si="41" ref="L78:S78">L80</f>
        <v>643.62</v>
      </c>
      <c r="M78" s="109">
        <f t="shared" si="41"/>
        <v>0</v>
      </c>
      <c r="N78" s="109">
        <f t="shared" si="41"/>
        <v>0</v>
      </c>
      <c r="O78" s="109">
        <f t="shared" si="41"/>
        <v>643.62</v>
      </c>
      <c r="P78" s="71">
        <f t="shared" si="41"/>
        <v>0</v>
      </c>
      <c r="Q78" s="71">
        <f t="shared" si="41"/>
        <v>643.62</v>
      </c>
      <c r="R78" s="109">
        <f t="shared" si="41"/>
        <v>0</v>
      </c>
      <c r="S78" s="109">
        <f t="shared" si="41"/>
        <v>0</v>
      </c>
      <c r="T78" s="82" t="s">
        <v>119</v>
      </c>
      <c r="U78" s="69"/>
    </row>
    <row r="79" spans="1:21" s="178" customFormat="1" ht="26.25" customHeight="1">
      <c r="A79" s="72"/>
      <c r="B79" s="40" t="s">
        <v>71</v>
      </c>
      <c r="C79" s="43">
        <f>C80</f>
        <v>643.62</v>
      </c>
      <c r="D79" s="41">
        <v>0</v>
      </c>
      <c r="E79" s="41">
        <f>E80</f>
        <v>643.62</v>
      </c>
      <c r="F79" s="43">
        <v>0</v>
      </c>
      <c r="G79" s="43">
        <f>G80</f>
        <v>0</v>
      </c>
      <c r="H79" s="43">
        <f>H80</f>
        <v>643.62</v>
      </c>
      <c r="I79" s="41"/>
      <c r="J79" s="41">
        <f>J80</f>
        <v>0</v>
      </c>
      <c r="K79" s="41"/>
      <c r="L79" s="41">
        <f aca="true" t="shared" si="42" ref="L79:S79">L80</f>
        <v>643.62</v>
      </c>
      <c r="M79" s="43">
        <v>0</v>
      </c>
      <c r="N79" s="43">
        <f t="shared" si="42"/>
        <v>0</v>
      </c>
      <c r="O79" s="43">
        <f t="shared" si="42"/>
        <v>643.62</v>
      </c>
      <c r="P79" s="41">
        <f t="shared" si="42"/>
        <v>0</v>
      </c>
      <c r="Q79" s="41">
        <f t="shared" si="42"/>
        <v>643.62</v>
      </c>
      <c r="R79" s="43">
        <v>0</v>
      </c>
      <c r="S79" s="43">
        <f t="shared" si="42"/>
        <v>0</v>
      </c>
      <c r="T79" s="40"/>
      <c r="U79" s="69"/>
    </row>
    <row r="80" spans="1:21" s="96" customFormat="1" ht="26.25" customHeight="1">
      <c r="A80" s="72"/>
      <c r="B80" s="73" t="s">
        <v>35</v>
      </c>
      <c r="C80" s="43">
        <f>E80+F80</f>
        <v>643.62</v>
      </c>
      <c r="D80" s="41">
        <v>0</v>
      </c>
      <c r="E80" s="41">
        <v>643.62</v>
      </c>
      <c r="F80" s="43">
        <v>0</v>
      </c>
      <c r="G80" s="43">
        <v>0</v>
      </c>
      <c r="H80" s="43">
        <f>J80+L80+M80+N80</f>
        <v>643.62</v>
      </c>
      <c r="I80" s="41"/>
      <c r="J80" s="41">
        <v>0</v>
      </c>
      <c r="K80" s="41"/>
      <c r="L80" s="41">
        <v>643.62</v>
      </c>
      <c r="M80" s="43">
        <v>0</v>
      </c>
      <c r="N80" s="43">
        <v>0</v>
      </c>
      <c r="O80" s="43">
        <f>P80+Q80+R80+S80</f>
        <v>643.62</v>
      </c>
      <c r="P80" s="41">
        <v>0</v>
      </c>
      <c r="Q80" s="41">
        <v>643.62</v>
      </c>
      <c r="R80" s="43">
        <v>0</v>
      </c>
      <c r="S80" s="43">
        <v>0</v>
      </c>
      <c r="T80" s="40"/>
      <c r="U80" s="69"/>
    </row>
    <row r="81" spans="1:20" s="11" customFormat="1" ht="138" customHeight="1">
      <c r="A81" s="67" t="s">
        <v>0</v>
      </c>
      <c r="B81" s="170" t="s">
        <v>72</v>
      </c>
      <c r="C81" s="68">
        <f>D81+E81+F81+G81</f>
        <v>506</v>
      </c>
      <c r="D81" s="68">
        <v>0</v>
      </c>
      <c r="E81" s="68">
        <f>E83</f>
        <v>506</v>
      </c>
      <c r="F81" s="68">
        <v>0</v>
      </c>
      <c r="G81" s="68">
        <v>0</v>
      </c>
      <c r="H81" s="68">
        <f>J81+L81+M81+N81</f>
        <v>506</v>
      </c>
      <c r="I81" s="68"/>
      <c r="J81" s="68">
        <v>0</v>
      </c>
      <c r="K81" s="68"/>
      <c r="L81" s="68">
        <f>L83</f>
        <v>506</v>
      </c>
      <c r="M81" s="68">
        <v>0</v>
      </c>
      <c r="N81" s="68">
        <v>0</v>
      </c>
      <c r="O81" s="68">
        <f>P81+Q81+R81+S81</f>
        <v>506</v>
      </c>
      <c r="P81" s="68">
        <f>P83</f>
        <v>0</v>
      </c>
      <c r="Q81" s="68">
        <f>Q83</f>
        <v>506</v>
      </c>
      <c r="R81" s="68">
        <f>R83</f>
        <v>0</v>
      </c>
      <c r="S81" s="68">
        <f>S83</f>
        <v>0</v>
      </c>
      <c r="T81" s="54"/>
    </row>
    <row r="82" spans="1:20" s="96" customFormat="1" ht="30.75" customHeight="1">
      <c r="A82" s="67"/>
      <c r="B82" s="66" t="s">
        <v>43</v>
      </c>
      <c r="C82" s="65">
        <f>D82+E82+F82+G82</f>
        <v>506</v>
      </c>
      <c r="D82" s="65">
        <v>0</v>
      </c>
      <c r="E82" s="65">
        <f>E83</f>
        <v>506</v>
      </c>
      <c r="F82" s="65">
        <v>0</v>
      </c>
      <c r="G82" s="65">
        <v>0</v>
      </c>
      <c r="H82" s="65">
        <f>J82+L82+M82+N82</f>
        <v>506</v>
      </c>
      <c r="I82" s="68"/>
      <c r="J82" s="65">
        <v>0</v>
      </c>
      <c r="K82" s="65"/>
      <c r="L82" s="65">
        <f>L83</f>
        <v>506</v>
      </c>
      <c r="M82" s="65">
        <v>0</v>
      </c>
      <c r="N82" s="65">
        <v>0</v>
      </c>
      <c r="O82" s="68">
        <f>P82+Q82+R82+S82</f>
        <v>506</v>
      </c>
      <c r="P82" s="65">
        <v>0</v>
      </c>
      <c r="Q82" s="65">
        <v>506</v>
      </c>
      <c r="R82" s="65">
        <v>0</v>
      </c>
      <c r="S82" s="65">
        <v>0</v>
      </c>
      <c r="T82" s="35"/>
    </row>
    <row r="83" spans="1:20" s="96" customFormat="1" ht="27" customHeight="1">
      <c r="A83" s="67"/>
      <c r="B83" s="66" t="s">
        <v>45</v>
      </c>
      <c r="C83" s="65">
        <f>D83+E83+F83+G83</f>
        <v>506</v>
      </c>
      <c r="D83" s="65">
        <v>0</v>
      </c>
      <c r="E83" s="65">
        <v>506</v>
      </c>
      <c r="F83" s="65">
        <v>0</v>
      </c>
      <c r="G83" s="65">
        <v>0</v>
      </c>
      <c r="H83" s="65">
        <f>J83+L83+M83+N83</f>
        <v>506</v>
      </c>
      <c r="I83" s="68"/>
      <c r="J83" s="65">
        <v>0</v>
      </c>
      <c r="K83" s="65"/>
      <c r="L83" s="65">
        <v>506</v>
      </c>
      <c r="M83" s="65">
        <v>0</v>
      </c>
      <c r="N83" s="65">
        <v>0</v>
      </c>
      <c r="O83" s="68">
        <f>P83+Q83+R83+S83</f>
        <v>506</v>
      </c>
      <c r="P83" s="65">
        <v>0</v>
      </c>
      <c r="Q83" s="65">
        <v>506</v>
      </c>
      <c r="R83" s="65">
        <v>0</v>
      </c>
      <c r="S83" s="65">
        <v>0</v>
      </c>
      <c r="T83" s="86" t="s">
        <v>101</v>
      </c>
    </row>
    <row r="84" spans="1:20" s="96" customFormat="1" ht="67.5" customHeight="1">
      <c r="A84" s="67"/>
      <c r="B84" s="120" t="s">
        <v>60</v>
      </c>
      <c r="C84" s="130">
        <f aca="true" t="shared" si="43" ref="C84:H84">C85+C93+C99+C102+C105+C108+C112+C115+C118+C122+C126+C129+C131+C135+C138+C141+C145+C148</f>
        <v>9229.061000000002</v>
      </c>
      <c r="D84" s="130">
        <f t="shared" si="43"/>
        <v>0</v>
      </c>
      <c r="E84" s="130">
        <f t="shared" si="43"/>
        <v>0</v>
      </c>
      <c r="F84" s="130">
        <f t="shared" si="43"/>
        <v>8149.661</v>
      </c>
      <c r="G84" s="130">
        <f t="shared" si="43"/>
        <v>1079.4</v>
      </c>
      <c r="H84" s="130">
        <f t="shared" si="43"/>
        <v>8656.487</v>
      </c>
      <c r="I84" s="130" t="e">
        <f>I85+#REF!+I93+I99+I99+I102+I105+I108+I112+I126+I129+I131+#REF!+I118</f>
        <v>#REF!</v>
      </c>
      <c r="J84" s="130">
        <f>J85+J93+J99+J102+J105+J108+J112+J115+J118+J122+J126+J129+J131+J135+J138+J141+J145+J148</f>
        <v>0</v>
      </c>
      <c r="K84" s="130" t="e">
        <f>K85+#REF!+K93+K99+K99+K102+K105+K108+K112+K126+K129+K131+#REF!+K118</f>
        <v>#REF!</v>
      </c>
      <c r="L84" s="130">
        <f aca="true" t="shared" si="44" ref="L84:S84">L85+L93+L99+L102+L105+L108+L112+L115+L118+L122+L126+L129+L131+L135+L138+L141+L145+L148</f>
        <v>0</v>
      </c>
      <c r="M84" s="130">
        <f t="shared" si="44"/>
        <v>7916.387000000001</v>
      </c>
      <c r="N84" s="130">
        <f t="shared" si="44"/>
        <v>740.1</v>
      </c>
      <c r="O84" s="130">
        <f t="shared" si="44"/>
        <v>8656.477</v>
      </c>
      <c r="P84" s="130">
        <f t="shared" si="44"/>
        <v>0</v>
      </c>
      <c r="Q84" s="130">
        <f t="shared" si="44"/>
        <v>0</v>
      </c>
      <c r="R84" s="130">
        <f t="shared" si="44"/>
        <v>7916.377000000001</v>
      </c>
      <c r="S84" s="130">
        <f t="shared" si="44"/>
        <v>740.1</v>
      </c>
      <c r="T84" s="165" t="s">
        <v>120</v>
      </c>
    </row>
    <row r="85" spans="1:20" s="96" customFormat="1" ht="317.25" customHeight="1">
      <c r="A85" s="76" t="s">
        <v>15</v>
      </c>
      <c r="B85" s="165" t="s">
        <v>170</v>
      </c>
      <c r="C85" s="158">
        <f aca="true" t="shared" si="45" ref="C85:H85">C88</f>
        <v>1240.0110000000002</v>
      </c>
      <c r="D85" s="158">
        <f t="shared" si="45"/>
        <v>0</v>
      </c>
      <c r="E85" s="158">
        <f t="shared" si="45"/>
        <v>0</v>
      </c>
      <c r="F85" s="158">
        <f t="shared" si="45"/>
        <v>1240.0110000000002</v>
      </c>
      <c r="G85" s="158">
        <f t="shared" si="45"/>
        <v>0</v>
      </c>
      <c r="H85" s="158">
        <f t="shared" si="45"/>
        <v>1240.017</v>
      </c>
      <c r="I85" s="158">
        <v>0</v>
      </c>
      <c r="J85" s="158">
        <f>J88</f>
        <v>0</v>
      </c>
      <c r="K85" s="158">
        <v>0</v>
      </c>
      <c r="L85" s="158">
        <f aca="true" t="shared" si="46" ref="L85:S85">L88</f>
        <v>0</v>
      </c>
      <c r="M85" s="158">
        <f t="shared" si="46"/>
        <v>1240.017</v>
      </c>
      <c r="N85" s="158">
        <f t="shared" si="46"/>
        <v>0</v>
      </c>
      <c r="O85" s="158">
        <f t="shared" si="46"/>
        <v>1240.017</v>
      </c>
      <c r="P85" s="158">
        <f t="shared" si="46"/>
        <v>0</v>
      </c>
      <c r="Q85" s="158">
        <f t="shared" si="46"/>
        <v>0</v>
      </c>
      <c r="R85" s="158">
        <f t="shared" si="46"/>
        <v>1240.017</v>
      </c>
      <c r="S85" s="158">
        <f t="shared" si="46"/>
        <v>0</v>
      </c>
      <c r="T85" s="159"/>
    </row>
    <row r="86" spans="1:20" s="96" customFormat="1" ht="24" customHeight="1">
      <c r="A86" s="46"/>
      <c r="B86" s="35" t="s">
        <v>17</v>
      </c>
      <c r="C86" s="74">
        <f aca="true" t="shared" si="47" ref="C86:H86">C88-C92</f>
        <v>1075.784</v>
      </c>
      <c r="D86" s="74">
        <f t="shared" si="47"/>
        <v>0</v>
      </c>
      <c r="E86" s="74">
        <f t="shared" si="47"/>
        <v>0</v>
      </c>
      <c r="F86" s="74">
        <f t="shared" si="47"/>
        <v>1075.784</v>
      </c>
      <c r="G86" s="74">
        <f t="shared" si="47"/>
        <v>0</v>
      </c>
      <c r="H86" s="74">
        <f t="shared" si="47"/>
        <v>1075.79</v>
      </c>
      <c r="I86" s="74">
        <v>0</v>
      </c>
      <c r="J86" s="74">
        <f>J88-J92</f>
        <v>0</v>
      </c>
      <c r="K86" s="74" t="e">
        <f>#REF!+#REF!+#REF!+K91</f>
        <v>#REF!</v>
      </c>
      <c r="L86" s="74">
        <f aca="true" t="shared" si="48" ref="L86:S86">L88-L92</f>
        <v>0</v>
      </c>
      <c r="M86" s="74">
        <f t="shared" si="48"/>
        <v>1075.79</v>
      </c>
      <c r="N86" s="74">
        <f t="shared" si="48"/>
        <v>0</v>
      </c>
      <c r="O86" s="74">
        <f t="shared" si="48"/>
        <v>1075.79</v>
      </c>
      <c r="P86" s="74">
        <f t="shared" si="48"/>
        <v>0</v>
      </c>
      <c r="Q86" s="74">
        <f t="shared" si="48"/>
        <v>0</v>
      </c>
      <c r="R86" s="74">
        <f t="shared" si="48"/>
        <v>1075.79</v>
      </c>
      <c r="S86" s="74">
        <f t="shared" si="48"/>
        <v>0</v>
      </c>
      <c r="T86" s="75"/>
    </row>
    <row r="87" spans="1:20" s="96" customFormat="1" ht="22.5" customHeight="1">
      <c r="A87" s="46"/>
      <c r="B87" s="35" t="s">
        <v>47</v>
      </c>
      <c r="C87" s="74">
        <f aca="true" t="shared" si="49" ref="C87:H87">C92</f>
        <v>164.227</v>
      </c>
      <c r="D87" s="74">
        <f t="shared" si="49"/>
        <v>0</v>
      </c>
      <c r="E87" s="74">
        <f t="shared" si="49"/>
        <v>0</v>
      </c>
      <c r="F87" s="74">
        <f t="shared" si="49"/>
        <v>164.227</v>
      </c>
      <c r="G87" s="74">
        <f t="shared" si="49"/>
        <v>0</v>
      </c>
      <c r="H87" s="74">
        <f t="shared" si="49"/>
        <v>164.227</v>
      </c>
      <c r="I87" s="74">
        <v>0</v>
      </c>
      <c r="J87" s="74">
        <f>J92</f>
        <v>0</v>
      </c>
      <c r="K87" s="74">
        <v>0</v>
      </c>
      <c r="L87" s="74">
        <f aca="true" t="shared" si="50" ref="L87:S87">L92</f>
        <v>0</v>
      </c>
      <c r="M87" s="74">
        <f t="shared" si="50"/>
        <v>164.227</v>
      </c>
      <c r="N87" s="74">
        <f t="shared" si="50"/>
        <v>0</v>
      </c>
      <c r="O87" s="74">
        <f t="shared" si="50"/>
        <v>164.227</v>
      </c>
      <c r="P87" s="74">
        <f t="shared" si="50"/>
        <v>0</v>
      </c>
      <c r="Q87" s="74">
        <f t="shared" si="50"/>
        <v>0</v>
      </c>
      <c r="R87" s="74">
        <f t="shared" si="50"/>
        <v>164.227</v>
      </c>
      <c r="S87" s="74">
        <f t="shared" si="50"/>
        <v>0</v>
      </c>
      <c r="T87" s="75"/>
    </row>
    <row r="88" spans="1:20" s="96" customFormat="1" ht="64.5" customHeight="1">
      <c r="A88" s="76"/>
      <c r="B88" s="171" t="s">
        <v>171</v>
      </c>
      <c r="C88" s="110">
        <f aca="true" t="shared" si="51" ref="C88:H88">C89+C90+C92</f>
        <v>1240.0110000000002</v>
      </c>
      <c r="D88" s="110">
        <f t="shared" si="51"/>
        <v>0</v>
      </c>
      <c r="E88" s="110">
        <f t="shared" si="51"/>
        <v>0</v>
      </c>
      <c r="F88" s="110">
        <f t="shared" si="51"/>
        <v>1240.0110000000002</v>
      </c>
      <c r="G88" s="110">
        <f t="shared" si="51"/>
        <v>0</v>
      </c>
      <c r="H88" s="110">
        <f t="shared" si="51"/>
        <v>1240.017</v>
      </c>
      <c r="I88" s="110">
        <f>I86+I87</f>
        <v>0</v>
      </c>
      <c r="J88" s="110">
        <f aca="true" t="shared" si="52" ref="J88:S88">J89+J90+J92</f>
        <v>0</v>
      </c>
      <c r="K88" s="110">
        <f t="shared" si="52"/>
        <v>0</v>
      </c>
      <c r="L88" s="110">
        <f t="shared" si="52"/>
        <v>0</v>
      </c>
      <c r="M88" s="110">
        <f t="shared" si="52"/>
        <v>1240.017</v>
      </c>
      <c r="N88" s="110">
        <f t="shared" si="52"/>
        <v>0</v>
      </c>
      <c r="O88" s="110">
        <f t="shared" si="52"/>
        <v>1240.017</v>
      </c>
      <c r="P88" s="110">
        <f t="shared" si="52"/>
        <v>0</v>
      </c>
      <c r="Q88" s="110">
        <f t="shared" si="52"/>
        <v>0</v>
      </c>
      <c r="R88" s="110">
        <f t="shared" si="52"/>
        <v>1240.017</v>
      </c>
      <c r="S88" s="110">
        <f t="shared" si="52"/>
        <v>0</v>
      </c>
      <c r="T88" s="110"/>
    </row>
    <row r="89" spans="1:20" s="96" customFormat="1" ht="239.25" customHeight="1">
      <c r="A89" s="75"/>
      <c r="B89" s="82" t="s">
        <v>172</v>
      </c>
      <c r="C89" s="78">
        <f>F89</f>
        <v>507.594</v>
      </c>
      <c r="D89" s="77">
        <v>0</v>
      </c>
      <c r="E89" s="77">
        <v>0</v>
      </c>
      <c r="F89" s="78">
        <v>507.594</v>
      </c>
      <c r="G89" s="78">
        <v>0</v>
      </c>
      <c r="H89" s="78">
        <f>J89+L89+M89+N89</f>
        <v>507.6</v>
      </c>
      <c r="I89" s="77">
        <v>0</v>
      </c>
      <c r="J89" s="77">
        <v>0</v>
      </c>
      <c r="K89" s="77">
        <v>0</v>
      </c>
      <c r="L89" s="77">
        <v>0</v>
      </c>
      <c r="M89" s="78">
        <v>507.6</v>
      </c>
      <c r="N89" s="78">
        <v>0</v>
      </c>
      <c r="O89" s="78">
        <f>P89+Q89+R89+S89</f>
        <v>507.6</v>
      </c>
      <c r="P89" s="77">
        <v>0</v>
      </c>
      <c r="Q89" s="77">
        <v>0</v>
      </c>
      <c r="R89" s="78">
        <v>507.6</v>
      </c>
      <c r="S89" s="78">
        <v>0</v>
      </c>
      <c r="T89" s="82" t="s">
        <v>156</v>
      </c>
    </row>
    <row r="90" spans="1:20" s="96" customFormat="1" ht="96" customHeight="1">
      <c r="A90" s="160"/>
      <c r="B90" s="82" t="s">
        <v>37</v>
      </c>
      <c r="C90" s="79">
        <f>F90</f>
        <v>568.19</v>
      </c>
      <c r="D90" s="79">
        <v>0</v>
      </c>
      <c r="E90" s="79">
        <f>E91</f>
        <v>0</v>
      </c>
      <c r="F90" s="65">
        <f>F91</f>
        <v>568.19</v>
      </c>
      <c r="G90" s="65">
        <v>0</v>
      </c>
      <c r="H90" s="79">
        <f>L90+M90</f>
        <v>568.19</v>
      </c>
      <c r="I90" s="79">
        <v>0</v>
      </c>
      <c r="J90" s="79">
        <v>0</v>
      </c>
      <c r="K90" s="79">
        <f>K91</f>
        <v>0</v>
      </c>
      <c r="L90" s="79">
        <f>L91</f>
        <v>0</v>
      </c>
      <c r="M90" s="65">
        <f>M91</f>
        <v>568.19</v>
      </c>
      <c r="N90" s="65">
        <v>0</v>
      </c>
      <c r="O90" s="79">
        <f>Q90+R90</f>
        <v>568.19</v>
      </c>
      <c r="P90" s="79">
        <v>0</v>
      </c>
      <c r="Q90" s="79">
        <f>Q91</f>
        <v>0</v>
      </c>
      <c r="R90" s="65">
        <f>R91</f>
        <v>568.19</v>
      </c>
      <c r="S90" s="65">
        <v>0</v>
      </c>
      <c r="T90" s="52"/>
    </row>
    <row r="91" spans="1:20" s="96" customFormat="1" ht="142.5" customHeight="1">
      <c r="A91" s="160"/>
      <c r="B91" s="35" t="s">
        <v>83</v>
      </c>
      <c r="C91" s="79">
        <f>F91</f>
        <v>568.19</v>
      </c>
      <c r="D91" s="79">
        <v>0</v>
      </c>
      <c r="E91" s="79">
        <v>0</v>
      </c>
      <c r="F91" s="65">
        <v>568.19</v>
      </c>
      <c r="G91" s="65">
        <v>0</v>
      </c>
      <c r="H91" s="79">
        <f>L91+M91</f>
        <v>568.19</v>
      </c>
      <c r="I91" s="79">
        <v>0</v>
      </c>
      <c r="J91" s="79">
        <v>0</v>
      </c>
      <c r="K91" s="79">
        <v>0</v>
      </c>
      <c r="L91" s="79">
        <v>0</v>
      </c>
      <c r="M91" s="65">
        <v>568.19</v>
      </c>
      <c r="N91" s="65">
        <v>0</v>
      </c>
      <c r="O91" s="79">
        <f>Q91+R91</f>
        <v>568.19</v>
      </c>
      <c r="P91" s="79">
        <v>0</v>
      </c>
      <c r="Q91" s="79">
        <v>0</v>
      </c>
      <c r="R91" s="65">
        <v>568.19</v>
      </c>
      <c r="S91" s="65">
        <v>0</v>
      </c>
      <c r="T91" s="52" t="s">
        <v>183</v>
      </c>
    </row>
    <row r="92" spans="1:20" s="96" customFormat="1" ht="92.25" customHeight="1">
      <c r="A92" s="160"/>
      <c r="B92" s="35" t="s">
        <v>38</v>
      </c>
      <c r="C92" s="79">
        <f>F92</f>
        <v>164.227</v>
      </c>
      <c r="D92" s="79">
        <v>0</v>
      </c>
      <c r="E92" s="79">
        <v>0</v>
      </c>
      <c r="F92" s="65">
        <v>164.227</v>
      </c>
      <c r="G92" s="65">
        <v>0</v>
      </c>
      <c r="H92" s="79">
        <f>M92</f>
        <v>164.227</v>
      </c>
      <c r="I92" s="79">
        <v>0</v>
      </c>
      <c r="J92" s="79">
        <v>0</v>
      </c>
      <c r="K92" s="79">
        <v>0</v>
      </c>
      <c r="L92" s="79">
        <v>0</v>
      </c>
      <c r="M92" s="65">
        <v>164.227</v>
      </c>
      <c r="N92" s="65">
        <v>0</v>
      </c>
      <c r="O92" s="79">
        <f>R92</f>
        <v>164.227</v>
      </c>
      <c r="P92" s="79">
        <v>0</v>
      </c>
      <c r="Q92" s="79">
        <v>0</v>
      </c>
      <c r="R92" s="65">
        <v>164.227</v>
      </c>
      <c r="S92" s="65">
        <v>0</v>
      </c>
      <c r="T92" s="52" t="s">
        <v>182</v>
      </c>
    </row>
    <row r="93" spans="1:21" s="96" customFormat="1" ht="342" customHeight="1">
      <c r="A93" s="111" t="s">
        <v>18</v>
      </c>
      <c r="B93" s="165" t="s">
        <v>122</v>
      </c>
      <c r="C93" s="49">
        <f>F93</f>
        <v>282.8</v>
      </c>
      <c r="D93" s="49">
        <f>D97</f>
        <v>0</v>
      </c>
      <c r="E93" s="49">
        <v>0</v>
      </c>
      <c r="F93" s="49">
        <f>F97</f>
        <v>282.8</v>
      </c>
      <c r="G93" s="49">
        <f>G97</f>
        <v>0</v>
      </c>
      <c r="H93" s="49">
        <f>H97</f>
        <v>206.8</v>
      </c>
      <c r="I93" s="49">
        <f>I97</f>
        <v>0</v>
      </c>
      <c r="J93" s="49">
        <f>J97</f>
        <v>0</v>
      </c>
      <c r="K93" s="49">
        <v>0</v>
      </c>
      <c r="L93" s="49">
        <f>L97</f>
        <v>0</v>
      </c>
      <c r="M93" s="49">
        <f>M95</f>
        <v>206.8</v>
      </c>
      <c r="N93" s="49">
        <f>N97</f>
        <v>0</v>
      </c>
      <c r="O93" s="49">
        <f>O97</f>
        <v>206.8</v>
      </c>
      <c r="P93" s="49">
        <f>P97</f>
        <v>0</v>
      </c>
      <c r="Q93" s="49">
        <f>Q97</f>
        <v>0</v>
      </c>
      <c r="R93" s="49">
        <f>O93</f>
        <v>206.8</v>
      </c>
      <c r="S93" s="49">
        <f>S97</f>
        <v>0</v>
      </c>
      <c r="T93" s="232" t="s">
        <v>184</v>
      </c>
      <c r="U93" s="104" t="s">
        <v>12</v>
      </c>
    </row>
    <row r="94" spans="1:21" s="96" customFormat="1" ht="40.5" customHeight="1">
      <c r="A94" s="111"/>
      <c r="B94" s="39" t="s">
        <v>17</v>
      </c>
      <c r="C94" s="37">
        <v>0</v>
      </c>
      <c r="D94" s="37">
        <f>M94</f>
        <v>0</v>
      </c>
      <c r="E94" s="37">
        <f>N94</f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100">
        <v>0</v>
      </c>
      <c r="N94" s="37">
        <v>0</v>
      </c>
      <c r="O94" s="37">
        <v>0</v>
      </c>
      <c r="P94" s="37">
        <v>0</v>
      </c>
      <c r="Q94" s="37">
        <v>0</v>
      </c>
      <c r="R94" s="100">
        <v>0</v>
      </c>
      <c r="S94" s="100">
        <v>0</v>
      </c>
      <c r="T94" s="233"/>
      <c r="U94" s="104"/>
    </row>
    <row r="95" spans="1:21" s="96" customFormat="1" ht="49.5" customHeight="1">
      <c r="A95" s="111"/>
      <c r="B95" s="39" t="s">
        <v>43</v>
      </c>
      <c r="C95" s="37">
        <f>C97-C94</f>
        <v>282.8</v>
      </c>
      <c r="D95" s="37">
        <f>D97-D94</f>
        <v>0</v>
      </c>
      <c r="E95" s="37">
        <f>E97-E94</f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100">
        <f>M97</f>
        <v>206.8</v>
      </c>
      <c r="N95" s="37">
        <v>0</v>
      </c>
      <c r="O95" s="37">
        <f>O97</f>
        <v>206.8</v>
      </c>
      <c r="P95" s="37">
        <v>0</v>
      </c>
      <c r="Q95" s="37">
        <v>0</v>
      </c>
      <c r="R95" s="100">
        <f>R97</f>
        <v>206.8</v>
      </c>
      <c r="S95" s="100">
        <v>0</v>
      </c>
      <c r="T95" s="233"/>
      <c r="U95" s="104"/>
    </row>
    <row r="96" spans="1:21" s="96" customFormat="1" ht="33.75" customHeight="1" hidden="1">
      <c r="A96" s="111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49"/>
      <c r="T96" s="233"/>
      <c r="U96" s="104"/>
    </row>
    <row r="97" spans="1:20" s="96" customFormat="1" ht="227.25" customHeight="1">
      <c r="A97" s="112"/>
      <c r="B97" s="80" t="s">
        <v>33</v>
      </c>
      <c r="C97" s="37">
        <f>F97</f>
        <v>282.8</v>
      </c>
      <c r="D97" s="37">
        <v>0</v>
      </c>
      <c r="E97" s="37">
        <v>0</v>
      </c>
      <c r="F97" s="37">
        <v>282.8</v>
      </c>
      <c r="G97" s="37">
        <v>0</v>
      </c>
      <c r="H97" s="37">
        <f>M97</f>
        <v>206.8</v>
      </c>
      <c r="I97" s="37">
        <v>0</v>
      </c>
      <c r="J97" s="37">
        <v>0</v>
      </c>
      <c r="K97" s="37">
        <v>0</v>
      </c>
      <c r="L97" s="37">
        <v>0</v>
      </c>
      <c r="M97" s="102">
        <v>206.8</v>
      </c>
      <c r="N97" s="50">
        <v>0</v>
      </c>
      <c r="O97" s="50">
        <f>R97</f>
        <v>206.8</v>
      </c>
      <c r="P97" s="50">
        <v>0</v>
      </c>
      <c r="Q97" s="50">
        <v>0</v>
      </c>
      <c r="R97" s="50">
        <v>206.8</v>
      </c>
      <c r="S97" s="50">
        <v>0</v>
      </c>
      <c r="T97" s="234"/>
    </row>
    <row r="98" spans="1:20" s="96" customFormat="1" ht="159.75" customHeight="1">
      <c r="A98" s="215" t="s">
        <v>146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</row>
    <row r="99" spans="1:20" s="96" customFormat="1" ht="212.25" customHeight="1">
      <c r="A99" s="81" t="s">
        <v>21</v>
      </c>
      <c r="B99" s="165" t="s">
        <v>173</v>
      </c>
      <c r="C99" s="49">
        <f aca="true" t="shared" si="53" ref="C99:S99">C101</f>
        <v>119.7</v>
      </c>
      <c r="D99" s="49">
        <f t="shared" si="53"/>
        <v>0</v>
      </c>
      <c r="E99" s="49">
        <f t="shared" si="53"/>
        <v>0</v>
      </c>
      <c r="F99" s="49">
        <f t="shared" si="53"/>
        <v>119.7</v>
      </c>
      <c r="G99" s="49">
        <f t="shared" si="53"/>
        <v>0</v>
      </c>
      <c r="H99" s="113">
        <f t="shared" si="53"/>
        <v>119.7</v>
      </c>
      <c r="I99" s="49">
        <f t="shared" si="53"/>
        <v>0</v>
      </c>
      <c r="J99" s="49">
        <f t="shared" si="53"/>
        <v>0</v>
      </c>
      <c r="K99" s="49">
        <f t="shared" si="53"/>
        <v>0</v>
      </c>
      <c r="L99" s="49">
        <f t="shared" si="53"/>
        <v>0</v>
      </c>
      <c r="M99" s="49">
        <f t="shared" si="53"/>
        <v>119.7</v>
      </c>
      <c r="N99" s="49">
        <f t="shared" si="53"/>
        <v>0</v>
      </c>
      <c r="O99" s="113">
        <f t="shared" si="53"/>
        <v>119.7</v>
      </c>
      <c r="P99" s="49">
        <f t="shared" si="53"/>
        <v>0</v>
      </c>
      <c r="Q99" s="49">
        <f t="shared" si="53"/>
        <v>0</v>
      </c>
      <c r="R99" s="49">
        <f t="shared" si="53"/>
        <v>119.7</v>
      </c>
      <c r="S99" s="49">
        <f t="shared" si="53"/>
        <v>0</v>
      </c>
      <c r="T99" s="82" t="s">
        <v>9</v>
      </c>
    </row>
    <row r="100" spans="1:20" s="96" customFormat="1" ht="24" customHeight="1">
      <c r="A100" s="81"/>
      <c r="B100" s="39" t="s">
        <v>43</v>
      </c>
      <c r="C100" s="50">
        <f>C101</f>
        <v>119.7</v>
      </c>
      <c r="D100" s="50">
        <f aca="true" t="shared" si="54" ref="D100:S100">D101</f>
        <v>0</v>
      </c>
      <c r="E100" s="50">
        <f t="shared" si="54"/>
        <v>0</v>
      </c>
      <c r="F100" s="50">
        <v>0</v>
      </c>
      <c r="G100" s="50">
        <v>0</v>
      </c>
      <c r="H100" s="50">
        <f t="shared" si="54"/>
        <v>119.7</v>
      </c>
      <c r="I100" s="50">
        <f t="shared" si="54"/>
        <v>0</v>
      </c>
      <c r="J100" s="50">
        <f t="shared" si="54"/>
        <v>0</v>
      </c>
      <c r="K100" s="50">
        <f t="shared" si="54"/>
        <v>0</v>
      </c>
      <c r="L100" s="50">
        <f t="shared" si="54"/>
        <v>0</v>
      </c>
      <c r="M100" s="50">
        <f t="shared" si="54"/>
        <v>119.7</v>
      </c>
      <c r="N100" s="50">
        <f t="shared" si="54"/>
        <v>0</v>
      </c>
      <c r="O100" s="50">
        <f t="shared" si="54"/>
        <v>119.7</v>
      </c>
      <c r="P100" s="50">
        <f t="shared" si="54"/>
        <v>0</v>
      </c>
      <c r="Q100" s="50">
        <f t="shared" si="54"/>
        <v>0</v>
      </c>
      <c r="R100" s="50">
        <f t="shared" si="54"/>
        <v>119.7</v>
      </c>
      <c r="S100" s="50">
        <f t="shared" si="54"/>
        <v>0</v>
      </c>
      <c r="T100" s="82"/>
    </row>
    <row r="101" spans="1:20" s="96" customFormat="1" ht="24" customHeight="1">
      <c r="A101" s="70"/>
      <c r="B101" s="56" t="s">
        <v>34</v>
      </c>
      <c r="C101" s="37">
        <f>F101</f>
        <v>119.7</v>
      </c>
      <c r="D101" s="83">
        <v>0</v>
      </c>
      <c r="E101" s="83">
        <v>0</v>
      </c>
      <c r="F101" s="37">
        <v>119.7</v>
      </c>
      <c r="G101" s="37">
        <v>0</v>
      </c>
      <c r="H101" s="37">
        <f>J101+L101+M101+N101</f>
        <v>119.7</v>
      </c>
      <c r="I101" s="83">
        <v>0</v>
      </c>
      <c r="J101" s="83">
        <v>0</v>
      </c>
      <c r="K101" s="83">
        <v>0</v>
      </c>
      <c r="L101" s="83">
        <v>0</v>
      </c>
      <c r="M101" s="37">
        <v>119.7</v>
      </c>
      <c r="N101" s="37">
        <v>0</v>
      </c>
      <c r="O101" s="37">
        <f>P101+Q101+R101+S101</f>
        <v>119.7</v>
      </c>
      <c r="P101" s="83">
        <v>0</v>
      </c>
      <c r="Q101" s="83">
        <v>0</v>
      </c>
      <c r="R101" s="37">
        <v>119.7</v>
      </c>
      <c r="S101" s="37">
        <v>0</v>
      </c>
      <c r="T101" s="40" t="s">
        <v>12</v>
      </c>
    </row>
    <row r="102" spans="1:20" s="96" customFormat="1" ht="242.25" customHeight="1">
      <c r="A102" s="84" t="s">
        <v>22</v>
      </c>
      <c r="B102" s="163" t="s">
        <v>123</v>
      </c>
      <c r="C102" s="114">
        <f>F102</f>
        <v>500</v>
      </c>
      <c r="D102" s="114">
        <f>D104</f>
        <v>0</v>
      </c>
      <c r="E102" s="114">
        <f>E104</f>
        <v>0</v>
      </c>
      <c r="F102" s="114">
        <f>F104</f>
        <v>500</v>
      </c>
      <c r="G102" s="114">
        <f>G104</f>
        <v>0</v>
      </c>
      <c r="H102" s="114">
        <f>H104</f>
        <v>450</v>
      </c>
      <c r="I102" s="114">
        <f aca="true" t="shared" si="55" ref="I102:S102">I104</f>
        <v>0</v>
      </c>
      <c r="J102" s="114">
        <f t="shared" si="55"/>
        <v>0</v>
      </c>
      <c r="K102" s="114">
        <f t="shared" si="55"/>
        <v>0</v>
      </c>
      <c r="L102" s="114">
        <f t="shared" si="55"/>
        <v>0</v>
      </c>
      <c r="M102" s="114">
        <f t="shared" si="55"/>
        <v>450</v>
      </c>
      <c r="N102" s="114">
        <f t="shared" si="55"/>
        <v>0</v>
      </c>
      <c r="O102" s="114">
        <f>O104</f>
        <v>450</v>
      </c>
      <c r="P102" s="114">
        <f t="shared" si="55"/>
        <v>0</v>
      </c>
      <c r="Q102" s="114">
        <f t="shared" si="55"/>
        <v>0</v>
      </c>
      <c r="R102" s="114">
        <f t="shared" si="55"/>
        <v>450</v>
      </c>
      <c r="S102" s="114">
        <f t="shared" si="55"/>
        <v>0</v>
      </c>
      <c r="T102" s="185" t="s">
        <v>185</v>
      </c>
    </row>
    <row r="103" spans="1:20" s="96" customFormat="1" ht="30" customHeight="1">
      <c r="A103" s="84"/>
      <c r="B103" s="29" t="s">
        <v>47</v>
      </c>
      <c r="C103" s="37">
        <f>C104</f>
        <v>500</v>
      </c>
      <c r="D103" s="37">
        <f aca="true" t="shared" si="56" ref="D103:S103">D104</f>
        <v>0</v>
      </c>
      <c r="E103" s="37">
        <f t="shared" si="56"/>
        <v>0</v>
      </c>
      <c r="F103" s="37">
        <f t="shared" si="56"/>
        <v>500</v>
      </c>
      <c r="G103" s="37">
        <f t="shared" si="56"/>
        <v>0</v>
      </c>
      <c r="H103" s="37">
        <f t="shared" si="56"/>
        <v>450</v>
      </c>
      <c r="I103" s="37">
        <f t="shared" si="56"/>
        <v>0</v>
      </c>
      <c r="J103" s="37">
        <f t="shared" si="56"/>
        <v>0</v>
      </c>
      <c r="K103" s="37">
        <f t="shared" si="56"/>
        <v>0</v>
      </c>
      <c r="L103" s="37">
        <f t="shared" si="56"/>
        <v>0</v>
      </c>
      <c r="M103" s="37">
        <f t="shared" si="56"/>
        <v>450</v>
      </c>
      <c r="N103" s="37">
        <f t="shared" si="56"/>
        <v>0</v>
      </c>
      <c r="O103" s="37">
        <f t="shared" si="56"/>
        <v>450</v>
      </c>
      <c r="P103" s="37">
        <f t="shared" si="56"/>
        <v>0</v>
      </c>
      <c r="Q103" s="37">
        <f t="shared" si="56"/>
        <v>0</v>
      </c>
      <c r="R103" s="37">
        <f t="shared" si="56"/>
        <v>450</v>
      </c>
      <c r="S103" s="37">
        <f t="shared" si="56"/>
        <v>0</v>
      </c>
      <c r="T103" s="186"/>
    </row>
    <row r="104" spans="1:20" s="96" customFormat="1" ht="32.25" customHeight="1">
      <c r="A104" s="85"/>
      <c r="B104" s="35" t="s">
        <v>35</v>
      </c>
      <c r="C104" s="102">
        <f>F104</f>
        <v>500</v>
      </c>
      <c r="D104" s="74">
        <v>0</v>
      </c>
      <c r="E104" s="74">
        <v>0</v>
      </c>
      <c r="F104" s="102">
        <v>500</v>
      </c>
      <c r="G104" s="102">
        <v>0</v>
      </c>
      <c r="H104" s="102">
        <f>M104</f>
        <v>450</v>
      </c>
      <c r="I104" s="74">
        <v>0</v>
      </c>
      <c r="J104" s="74">
        <v>0</v>
      </c>
      <c r="K104" s="74">
        <v>0</v>
      </c>
      <c r="L104" s="74">
        <v>0</v>
      </c>
      <c r="M104" s="102">
        <v>450</v>
      </c>
      <c r="N104" s="102">
        <v>0</v>
      </c>
      <c r="O104" s="102">
        <f>R104</f>
        <v>450</v>
      </c>
      <c r="P104" s="74">
        <v>0</v>
      </c>
      <c r="Q104" s="74">
        <v>0</v>
      </c>
      <c r="R104" s="102">
        <v>450</v>
      </c>
      <c r="S104" s="102">
        <v>0</v>
      </c>
      <c r="T104" s="187"/>
    </row>
    <row r="105" spans="1:20" s="96" customFormat="1" ht="210" customHeight="1">
      <c r="A105" s="84" t="s">
        <v>23</v>
      </c>
      <c r="B105" s="163" t="s">
        <v>124</v>
      </c>
      <c r="C105" s="115">
        <f aca="true" t="shared" si="57" ref="C105:S105">C107</f>
        <v>321.8</v>
      </c>
      <c r="D105" s="115">
        <f t="shared" si="57"/>
        <v>0</v>
      </c>
      <c r="E105" s="115">
        <f t="shared" si="57"/>
        <v>0</v>
      </c>
      <c r="F105" s="115">
        <f t="shared" si="57"/>
        <v>321.8</v>
      </c>
      <c r="G105" s="115">
        <f t="shared" si="57"/>
        <v>0</v>
      </c>
      <c r="H105" s="115">
        <f t="shared" si="57"/>
        <v>321.8</v>
      </c>
      <c r="I105" s="115">
        <f t="shared" si="57"/>
        <v>0</v>
      </c>
      <c r="J105" s="115">
        <f t="shared" si="57"/>
        <v>0</v>
      </c>
      <c r="K105" s="115">
        <f t="shared" si="57"/>
        <v>0</v>
      </c>
      <c r="L105" s="115">
        <f t="shared" si="57"/>
        <v>0</v>
      </c>
      <c r="M105" s="115">
        <f t="shared" si="57"/>
        <v>321.8</v>
      </c>
      <c r="N105" s="115">
        <f t="shared" si="57"/>
        <v>0</v>
      </c>
      <c r="O105" s="115">
        <f t="shared" si="57"/>
        <v>321.8</v>
      </c>
      <c r="P105" s="115">
        <f t="shared" si="57"/>
        <v>0</v>
      </c>
      <c r="Q105" s="115">
        <f t="shared" si="57"/>
        <v>0</v>
      </c>
      <c r="R105" s="115">
        <f t="shared" si="57"/>
        <v>321.8</v>
      </c>
      <c r="S105" s="115">
        <f t="shared" si="57"/>
        <v>0</v>
      </c>
      <c r="T105" s="86" t="s">
        <v>186</v>
      </c>
    </row>
    <row r="106" spans="1:20" s="96" customFormat="1" ht="24" customHeight="1">
      <c r="A106" s="84"/>
      <c r="B106" s="29" t="s">
        <v>43</v>
      </c>
      <c r="C106" s="116">
        <f>C107</f>
        <v>321.8</v>
      </c>
      <c r="D106" s="116">
        <f aca="true" t="shared" si="58" ref="D106:S106">D107</f>
        <v>0</v>
      </c>
      <c r="E106" s="116">
        <f t="shared" si="58"/>
        <v>0</v>
      </c>
      <c r="F106" s="116">
        <f t="shared" si="58"/>
        <v>321.8</v>
      </c>
      <c r="G106" s="116">
        <f t="shared" si="58"/>
        <v>0</v>
      </c>
      <c r="H106" s="116">
        <f t="shared" si="58"/>
        <v>321.8</v>
      </c>
      <c r="I106" s="116">
        <f t="shared" si="58"/>
        <v>0</v>
      </c>
      <c r="J106" s="116">
        <f t="shared" si="58"/>
        <v>0</v>
      </c>
      <c r="K106" s="116">
        <f t="shared" si="58"/>
        <v>0</v>
      </c>
      <c r="L106" s="116">
        <f t="shared" si="58"/>
        <v>0</v>
      </c>
      <c r="M106" s="116">
        <f t="shared" si="58"/>
        <v>321.8</v>
      </c>
      <c r="N106" s="116">
        <f t="shared" si="58"/>
        <v>0</v>
      </c>
      <c r="O106" s="116">
        <f t="shared" si="58"/>
        <v>321.8</v>
      </c>
      <c r="P106" s="116">
        <f t="shared" si="58"/>
        <v>0</v>
      </c>
      <c r="Q106" s="116">
        <f t="shared" si="58"/>
        <v>0</v>
      </c>
      <c r="R106" s="116">
        <f t="shared" si="58"/>
        <v>321.8</v>
      </c>
      <c r="S106" s="116">
        <f t="shared" si="58"/>
        <v>0</v>
      </c>
      <c r="T106" s="86"/>
    </row>
    <row r="107" spans="1:20" s="96" customFormat="1" ht="22.5" customHeight="1">
      <c r="A107" s="65"/>
      <c r="B107" s="35" t="s">
        <v>35</v>
      </c>
      <c r="C107" s="78">
        <f>F107</f>
        <v>321.8</v>
      </c>
      <c r="D107" s="77">
        <v>0</v>
      </c>
      <c r="E107" s="77">
        <v>0</v>
      </c>
      <c r="F107" s="78">
        <v>321.8</v>
      </c>
      <c r="G107" s="78">
        <v>0</v>
      </c>
      <c r="H107" s="78">
        <f>J107+L107+M107+N107</f>
        <v>321.8</v>
      </c>
      <c r="I107" s="77">
        <v>0</v>
      </c>
      <c r="J107" s="77">
        <v>0</v>
      </c>
      <c r="K107" s="77">
        <v>0</v>
      </c>
      <c r="L107" s="77">
        <v>0</v>
      </c>
      <c r="M107" s="78">
        <v>321.8</v>
      </c>
      <c r="N107" s="78">
        <v>0</v>
      </c>
      <c r="O107" s="78">
        <f>P107+Q107+R107+S107</f>
        <v>321.8</v>
      </c>
      <c r="P107" s="77">
        <v>0</v>
      </c>
      <c r="Q107" s="77">
        <v>0</v>
      </c>
      <c r="R107" s="78">
        <v>321.8</v>
      </c>
      <c r="S107" s="78">
        <v>0</v>
      </c>
      <c r="T107" s="40"/>
    </row>
    <row r="108" spans="1:20" s="96" customFormat="1" ht="231.75" customHeight="1">
      <c r="A108" s="81" t="s">
        <v>25</v>
      </c>
      <c r="B108" s="165" t="s">
        <v>125</v>
      </c>
      <c r="C108" s="115">
        <f>C111</f>
        <v>1903.9</v>
      </c>
      <c r="D108" s="87">
        <v>0</v>
      </c>
      <c r="E108" s="87">
        <v>0</v>
      </c>
      <c r="F108" s="115">
        <f>F111</f>
        <v>1294.2</v>
      </c>
      <c r="G108" s="115">
        <f>G111</f>
        <v>609.7</v>
      </c>
      <c r="H108" s="115">
        <f>J108+L108+M108+N108</f>
        <v>1900.2</v>
      </c>
      <c r="I108" s="87">
        <v>0</v>
      </c>
      <c r="J108" s="87">
        <v>0</v>
      </c>
      <c r="K108" s="87">
        <v>0</v>
      </c>
      <c r="L108" s="87">
        <v>0</v>
      </c>
      <c r="M108" s="115">
        <f>M111</f>
        <v>1290.5</v>
      </c>
      <c r="N108" s="115">
        <f>N111</f>
        <v>609.7</v>
      </c>
      <c r="O108" s="115">
        <f>P108+Q108+R108+S108</f>
        <v>1900.2</v>
      </c>
      <c r="P108" s="87">
        <v>0</v>
      </c>
      <c r="Q108" s="87">
        <v>0</v>
      </c>
      <c r="R108" s="115">
        <f>R111</f>
        <v>1290.5</v>
      </c>
      <c r="S108" s="115">
        <f>S111</f>
        <v>609.7</v>
      </c>
      <c r="T108" s="82" t="s">
        <v>187</v>
      </c>
    </row>
    <row r="109" spans="1:20" s="96" customFormat="1" ht="170.25" customHeight="1">
      <c r="A109" s="88"/>
      <c r="B109" s="29" t="s">
        <v>61</v>
      </c>
      <c r="C109" s="43">
        <f>F109+G109</f>
        <v>1264.9</v>
      </c>
      <c r="D109" s="41">
        <v>0</v>
      </c>
      <c r="E109" s="41">
        <v>0</v>
      </c>
      <c r="F109" s="43">
        <v>655.2</v>
      </c>
      <c r="G109" s="43">
        <f>G111</f>
        <v>609.7</v>
      </c>
      <c r="H109" s="43">
        <f>M109+N109</f>
        <v>1264.9</v>
      </c>
      <c r="I109" s="41">
        <v>0</v>
      </c>
      <c r="J109" s="41">
        <v>0</v>
      </c>
      <c r="K109" s="41">
        <v>0</v>
      </c>
      <c r="L109" s="41">
        <v>0</v>
      </c>
      <c r="M109" s="43">
        <v>655.2</v>
      </c>
      <c r="N109" s="43">
        <f>N111</f>
        <v>609.7</v>
      </c>
      <c r="O109" s="43">
        <f>R109+S109</f>
        <v>1264.9</v>
      </c>
      <c r="P109" s="41">
        <v>0</v>
      </c>
      <c r="Q109" s="41">
        <v>0</v>
      </c>
      <c r="R109" s="43">
        <v>655.2</v>
      </c>
      <c r="S109" s="43">
        <v>609.7</v>
      </c>
      <c r="T109" s="52" t="s">
        <v>188</v>
      </c>
    </row>
    <row r="110" spans="1:20" s="96" customFormat="1" ht="76.5" customHeight="1">
      <c r="A110" s="75"/>
      <c r="B110" s="40" t="s">
        <v>43</v>
      </c>
      <c r="C110" s="43">
        <f>F110</f>
        <v>639</v>
      </c>
      <c r="D110" s="41">
        <v>0</v>
      </c>
      <c r="E110" s="41">
        <v>0</v>
      </c>
      <c r="F110" s="43">
        <v>639</v>
      </c>
      <c r="G110" s="43">
        <v>0</v>
      </c>
      <c r="H110" s="43">
        <f>J110+L110+M110+N110</f>
        <v>635.3</v>
      </c>
      <c r="I110" s="41">
        <v>0</v>
      </c>
      <c r="J110" s="41">
        <v>0</v>
      </c>
      <c r="K110" s="41">
        <v>0</v>
      </c>
      <c r="L110" s="41">
        <v>0</v>
      </c>
      <c r="M110" s="43">
        <v>635.3</v>
      </c>
      <c r="N110" s="43">
        <v>0</v>
      </c>
      <c r="O110" s="43">
        <f>P110+Q110+R110+S110</f>
        <v>635.3</v>
      </c>
      <c r="P110" s="41">
        <v>0</v>
      </c>
      <c r="Q110" s="41">
        <v>0</v>
      </c>
      <c r="R110" s="43">
        <v>635.3</v>
      </c>
      <c r="S110" s="43">
        <f>S108-S109</f>
        <v>0</v>
      </c>
      <c r="T110" s="225" t="s">
        <v>189</v>
      </c>
    </row>
    <row r="111" spans="1:20" s="96" customFormat="1" ht="84.75" customHeight="1">
      <c r="A111" s="75"/>
      <c r="B111" s="29" t="s">
        <v>36</v>
      </c>
      <c r="C111" s="43">
        <f>F111+G111</f>
        <v>1903.9</v>
      </c>
      <c r="D111" s="41">
        <v>0</v>
      </c>
      <c r="E111" s="41">
        <v>0</v>
      </c>
      <c r="F111" s="43">
        <f>F109+F110</f>
        <v>1294.2</v>
      </c>
      <c r="G111" s="43">
        <v>609.7</v>
      </c>
      <c r="H111" s="43">
        <f>M111+N111</f>
        <v>1900.2</v>
      </c>
      <c r="I111" s="41">
        <v>0</v>
      </c>
      <c r="J111" s="41">
        <v>0</v>
      </c>
      <c r="K111" s="41">
        <v>0</v>
      </c>
      <c r="L111" s="41">
        <v>0</v>
      </c>
      <c r="M111" s="43">
        <f>M109+M110</f>
        <v>1290.5</v>
      </c>
      <c r="N111" s="43">
        <v>609.7</v>
      </c>
      <c r="O111" s="43">
        <f>R111+S111</f>
        <v>1900.2</v>
      </c>
      <c r="P111" s="41">
        <v>0</v>
      </c>
      <c r="Q111" s="41">
        <v>0</v>
      </c>
      <c r="R111" s="43">
        <f>R109+R110</f>
        <v>1290.5</v>
      </c>
      <c r="S111" s="43">
        <v>609.7</v>
      </c>
      <c r="T111" s="226"/>
    </row>
    <row r="112" spans="1:20" s="96" customFormat="1" ht="216" customHeight="1">
      <c r="A112" s="88" t="s">
        <v>27</v>
      </c>
      <c r="B112" s="163" t="s">
        <v>126</v>
      </c>
      <c r="C112" s="115">
        <f>C114</f>
        <v>0</v>
      </c>
      <c r="D112" s="87">
        <v>0</v>
      </c>
      <c r="E112" s="87">
        <v>0</v>
      </c>
      <c r="F112" s="115">
        <f>F113</f>
        <v>0</v>
      </c>
      <c r="G112" s="115">
        <v>0</v>
      </c>
      <c r="H112" s="115">
        <f>M112</f>
        <v>0</v>
      </c>
      <c r="I112" s="87">
        <v>0</v>
      </c>
      <c r="J112" s="87">
        <v>0</v>
      </c>
      <c r="K112" s="87">
        <v>0</v>
      </c>
      <c r="L112" s="87">
        <v>0</v>
      </c>
      <c r="M112" s="115">
        <f>M114</f>
        <v>0</v>
      </c>
      <c r="N112" s="115">
        <v>0</v>
      </c>
      <c r="O112" s="115">
        <f>R112</f>
        <v>0</v>
      </c>
      <c r="P112" s="87">
        <v>0</v>
      </c>
      <c r="Q112" s="87">
        <v>0</v>
      </c>
      <c r="R112" s="115">
        <f>R114</f>
        <v>0</v>
      </c>
      <c r="S112" s="115">
        <v>0</v>
      </c>
      <c r="T112" s="34"/>
    </row>
    <row r="113" spans="1:20" s="96" customFormat="1" ht="83.25" customHeight="1">
      <c r="A113" s="75"/>
      <c r="B113" s="40" t="s">
        <v>26</v>
      </c>
      <c r="C113" s="43">
        <f>C114</f>
        <v>0</v>
      </c>
      <c r="D113" s="41">
        <v>0</v>
      </c>
      <c r="E113" s="41">
        <v>0</v>
      </c>
      <c r="F113" s="43">
        <v>0</v>
      </c>
      <c r="G113" s="43">
        <v>0</v>
      </c>
      <c r="H113" s="43">
        <f>M113</f>
        <v>0</v>
      </c>
      <c r="I113" s="41">
        <v>0</v>
      </c>
      <c r="J113" s="41">
        <v>0</v>
      </c>
      <c r="K113" s="41">
        <v>0</v>
      </c>
      <c r="L113" s="41">
        <v>0</v>
      </c>
      <c r="M113" s="43">
        <f>M114</f>
        <v>0</v>
      </c>
      <c r="N113" s="43">
        <v>0</v>
      </c>
      <c r="O113" s="43">
        <f>R113</f>
        <v>0</v>
      </c>
      <c r="P113" s="41">
        <v>0</v>
      </c>
      <c r="Q113" s="41">
        <v>0</v>
      </c>
      <c r="R113" s="43">
        <f>R114</f>
        <v>0</v>
      </c>
      <c r="S113" s="43">
        <v>0</v>
      </c>
      <c r="T113" s="82" t="s">
        <v>191</v>
      </c>
    </row>
    <row r="114" spans="1:20" s="96" customFormat="1" ht="24" customHeight="1">
      <c r="A114" s="72"/>
      <c r="B114" s="29" t="s">
        <v>35</v>
      </c>
      <c r="C114" s="43">
        <f>F114</f>
        <v>0</v>
      </c>
      <c r="D114" s="41">
        <v>0</v>
      </c>
      <c r="E114" s="41">
        <v>0</v>
      </c>
      <c r="F114" s="43">
        <v>0</v>
      </c>
      <c r="G114" s="43">
        <v>0</v>
      </c>
      <c r="H114" s="43">
        <f>M114</f>
        <v>0</v>
      </c>
      <c r="I114" s="41">
        <v>0</v>
      </c>
      <c r="J114" s="41">
        <v>0</v>
      </c>
      <c r="K114" s="41">
        <v>0</v>
      </c>
      <c r="L114" s="41">
        <v>0</v>
      </c>
      <c r="M114" s="43">
        <v>0</v>
      </c>
      <c r="N114" s="43">
        <v>0</v>
      </c>
      <c r="O114" s="43">
        <f>R114</f>
        <v>0</v>
      </c>
      <c r="P114" s="41">
        <v>0</v>
      </c>
      <c r="Q114" s="41">
        <v>0</v>
      </c>
      <c r="R114" s="43">
        <v>0</v>
      </c>
      <c r="S114" s="43">
        <v>0</v>
      </c>
      <c r="T114" s="65"/>
    </row>
    <row r="115" spans="1:20" s="96" customFormat="1" ht="183" customHeight="1">
      <c r="A115" s="70" t="s">
        <v>59</v>
      </c>
      <c r="B115" s="163" t="s">
        <v>127</v>
      </c>
      <c r="C115" s="109">
        <f aca="true" t="shared" si="59" ref="C115:H115">C117</f>
        <v>152.87</v>
      </c>
      <c r="D115" s="71">
        <f t="shared" si="59"/>
        <v>0</v>
      </c>
      <c r="E115" s="71">
        <f t="shared" si="59"/>
        <v>0</v>
      </c>
      <c r="F115" s="109">
        <f t="shared" si="59"/>
        <v>152.87</v>
      </c>
      <c r="G115" s="109">
        <f t="shared" si="59"/>
        <v>0</v>
      </c>
      <c r="H115" s="109">
        <f t="shared" si="59"/>
        <v>152.9</v>
      </c>
      <c r="I115" s="71"/>
      <c r="J115" s="71">
        <f>J117</f>
        <v>0</v>
      </c>
      <c r="K115" s="71"/>
      <c r="L115" s="71">
        <f aca="true" t="shared" si="60" ref="L115:S115">L117</f>
        <v>0</v>
      </c>
      <c r="M115" s="109">
        <f t="shared" si="60"/>
        <v>152.9</v>
      </c>
      <c r="N115" s="109">
        <f t="shared" si="60"/>
        <v>0</v>
      </c>
      <c r="O115" s="109">
        <f t="shared" si="60"/>
        <v>152.9</v>
      </c>
      <c r="P115" s="71">
        <f t="shared" si="60"/>
        <v>0</v>
      </c>
      <c r="Q115" s="71">
        <f t="shared" si="60"/>
        <v>0</v>
      </c>
      <c r="R115" s="109">
        <f t="shared" si="60"/>
        <v>152.9</v>
      </c>
      <c r="S115" s="109">
        <f t="shared" si="60"/>
        <v>0</v>
      </c>
      <c r="T115" s="82" t="s">
        <v>190</v>
      </c>
    </row>
    <row r="116" spans="1:20" s="96" customFormat="1" ht="29.25" customHeight="1">
      <c r="A116" s="72"/>
      <c r="B116" s="40" t="s">
        <v>71</v>
      </c>
      <c r="C116" s="43">
        <f>C117</f>
        <v>152.87</v>
      </c>
      <c r="D116" s="41">
        <v>0</v>
      </c>
      <c r="E116" s="41">
        <f>E117</f>
        <v>0</v>
      </c>
      <c r="F116" s="43">
        <f>F117</f>
        <v>152.87</v>
      </c>
      <c r="G116" s="43">
        <f>G117</f>
        <v>0</v>
      </c>
      <c r="H116" s="43">
        <f>H117</f>
        <v>152.9</v>
      </c>
      <c r="I116" s="41"/>
      <c r="J116" s="41">
        <f>J117</f>
        <v>0</v>
      </c>
      <c r="K116" s="41"/>
      <c r="L116" s="41">
        <f aca="true" t="shared" si="61" ref="L116:S116">L117</f>
        <v>0</v>
      </c>
      <c r="M116" s="43">
        <f t="shared" si="61"/>
        <v>152.9</v>
      </c>
      <c r="N116" s="43">
        <f t="shared" si="61"/>
        <v>0</v>
      </c>
      <c r="O116" s="43">
        <f t="shared" si="61"/>
        <v>152.9</v>
      </c>
      <c r="P116" s="41">
        <f t="shared" si="61"/>
        <v>0</v>
      </c>
      <c r="Q116" s="41">
        <v>0</v>
      </c>
      <c r="R116" s="43">
        <f t="shared" si="61"/>
        <v>152.9</v>
      </c>
      <c r="S116" s="43">
        <f t="shared" si="61"/>
        <v>0</v>
      </c>
      <c r="T116" s="40"/>
    </row>
    <row r="117" spans="1:20" s="96" customFormat="1" ht="31.5" customHeight="1">
      <c r="A117" s="72"/>
      <c r="B117" s="29" t="s">
        <v>35</v>
      </c>
      <c r="C117" s="43">
        <f>E117+F117</f>
        <v>152.87</v>
      </c>
      <c r="D117" s="41">
        <v>0</v>
      </c>
      <c r="E117" s="41">
        <v>0</v>
      </c>
      <c r="F117" s="43">
        <v>152.87</v>
      </c>
      <c r="G117" s="43">
        <v>0</v>
      </c>
      <c r="H117" s="43">
        <f>J117+L117+M117+N117</f>
        <v>152.9</v>
      </c>
      <c r="I117" s="41"/>
      <c r="J117" s="41">
        <v>0</v>
      </c>
      <c r="K117" s="41"/>
      <c r="L117" s="41">
        <v>0</v>
      </c>
      <c r="M117" s="43">
        <v>152.9</v>
      </c>
      <c r="N117" s="43">
        <v>0</v>
      </c>
      <c r="O117" s="43">
        <f>P117+Q117+R117+S117</f>
        <v>152.9</v>
      </c>
      <c r="P117" s="41">
        <v>0</v>
      </c>
      <c r="Q117" s="41">
        <v>0</v>
      </c>
      <c r="R117" s="43">
        <v>152.9</v>
      </c>
      <c r="S117" s="43">
        <v>0</v>
      </c>
      <c r="T117" s="40"/>
    </row>
    <row r="118" spans="1:20" s="96" customFormat="1" ht="262.5" customHeight="1">
      <c r="A118" s="89">
        <v>9</v>
      </c>
      <c r="B118" s="165" t="s">
        <v>128</v>
      </c>
      <c r="C118" s="115">
        <f>F118+G118</f>
        <v>35</v>
      </c>
      <c r="D118" s="87">
        <v>0</v>
      </c>
      <c r="E118" s="87">
        <v>0</v>
      </c>
      <c r="F118" s="115">
        <f>F121</f>
        <v>35</v>
      </c>
      <c r="G118" s="115">
        <f>G121</f>
        <v>0</v>
      </c>
      <c r="H118" s="115">
        <f>J118+L118+M118+N118</f>
        <v>35</v>
      </c>
      <c r="I118" s="87">
        <v>0</v>
      </c>
      <c r="J118" s="87">
        <v>0</v>
      </c>
      <c r="K118" s="87">
        <v>0</v>
      </c>
      <c r="L118" s="87">
        <v>0</v>
      </c>
      <c r="M118" s="115">
        <f>M121</f>
        <v>35</v>
      </c>
      <c r="N118" s="115">
        <f>N121</f>
        <v>0</v>
      </c>
      <c r="O118" s="115">
        <f>P118+Q118+R118+S118</f>
        <v>35</v>
      </c>
      <c r="P118" s="87">
        <v>0</v>
      </c>
      <c r="Q118" s="87">
        <v>0</v>
      </c>
      <c r="R118" s="115">
        <f>R121</f>
        <v>35</v>
      </c>
      <c r="S118" s="115">
        <f>S121</f>
        <v>0</v>
      </c>
      <c r="T118" s="86"/>
    </row>
    <row r="119" spans="1:20" s="96" customFormat="1" ht="36" customHeight="1">
      <c r="A119" s="40"/>
      <c r="B119" s="29" t="s">
        <v>26</v>
      </c>
      <c r="C119" s="43">
        <f>F119+G119</f>
        <v>26</v>
      </c>
      <c r="D119" s="41">
        <v>0</v>
      </c>
      <c r="E119" s="41">
        <v>0</v>
      </c>
      <c r="F119" s="43">
        <v>26</v>
      </c>
      <c r="G119" s="43">
        <v>0</v>
      </c>
      <c r="H119" s="43">
        <f>J119+L119+M119+N119</f>
        <v>26</v>
      </c>
      <c r="I119" s="41">
        <v>0</v>
      </c>
      <c r="J119" s="41">
        <v>0</v>
      </c>
      <c r="K119" s="43">
        <v>747</v>
      </c>
      <c r="L119" s="43">
        <v>0</v>
      </c>
      <c r="M119" s="43">
        <v>26</v>
      </c>
      <c r="N119" s="43">
        <v>0</v>
      </c>
      <c r="O119" s="43">
        <f>P119+Q119+R119+S119</f>
        <v>26</v>
      </c>
      <c r="P119" s="41">
        <v>0</v>
      </c>
      <c r="Q119" s="43">
        <v>0</v>
      </c>
      <c r="R119" s="43">
        <v>26</v>
      </c>
      <c r="S119" s="43">
        <v>0</v>
      </c>
      <c r="T119" s="82" t="s">
        <v>85</v>
      </c>
    </row>
    <row r="120" spans="1:20" s="96" customFormat="1" ht="31.5" customHeight="1">
      <c r="A120" s="40"/>
      <c r="B120" s="40" t="s">
        <v>43</v>
      </c>
      <c r="C120" s="43">
        <f>C121-C119</f>
        <v>9</v>
      </c>
      <c r="D120" s="43">
        <f aca="true" t="shared" si="62" ref="D120:S120">D121-D119</f>
        <v>0</v>
      </c>
      <c r="E120" s="43">
        <f t="shared" si="62"/>
        <v>0</v>
      </c>
      <c r="F120" s="43">
        <f t="shared" si="62"/>
        <v>9</v>
      </c>
      <c r="G120" s="43">
        <f t="shared" si="62"/>
        <v>0</v>
      </c>
      <c r="H120" s="43">
        <f t="shared" si="62"/>
        <v>9</v>
      </c>
      <c r="I120" s="43">
        <f t="shared" si="62"/>
        <v>0</v>
      </c>
      <c r="J120" s="43">
        <f t="shared" si="62"/>
        <v>0</v>
      </c>
      <c r="K120" s="43">
        <f t="shared" si="62"/>
        <v>-747</v>
      </c>
      <c r="L120" s="43">
        <f t="shared" si="62"/>
        <v>0</v>
      </c>
      <c r="M120" s="43">
        <f t="shared" si="62"/>
        <v>9</v>
      </c>
      <c r="N120" s="43">
        <f t="shared" si="62"/>
        <v>0</v>
      </c>
      <c r="O120" s="43">
        <f t="shared" si="62"/>
        <v>9</v>
      </c>
      <c r="P120" s="43">
        <f t="shared" si="62"/>
        <v>0</v>
      </c>
      <c r="Q120" s="43">
        <f t="shared" si="62"/>
        <v>0</v>
      </c>
      <c r="R120" s="43">
        <f t="shared" si="62"/>
        <v>9</v>
      </c>
      <c r="S120" s="43">
        <f t="shared" si="62"/>
        <v>0</v>
      </c>
      <c r="T120" s="82"/>
    </row>
    <row r="121" spans="1:20" s="96" customFormat="1" ht="69.75" customHeight="1">
      <c r="A121" s="40"/>
      <c r="B121" s="29" t="s">
        <v>46</v>
      </c>
      <c r="C121" s="43">
        <f>F121+G121</f>
        <v>35</v>
      </c>
      <c r="D121" s="41">
        <v>0</v>
      </c>
      <c r="E121" s="41">
        <v>0</v>
      </c>
      <c r="F121" s="43">
        <v>35</v>
      </c>
      <c r="G121" s="43">
        <v>0</v>
      </c>
      <c r="H121" s="43">
        <f>M121+N121</f>
        <v>35</v>
      </c>
      <c r="I121" s="41">
        <v>0</v>
      </c>
      <c r="J121" s="41">
        <v>0</v>
      </c>
      <c r="K121" s="41">
        <v>0</v>
      </c>
      <c r="L121" s="41">
        <v>0</v>
      </c>
      <c r="M121" s="43">
        <v>35</v>
      </c>
      <c r="N121" s="43">
        <v>0</v>
      </c>
      <c r="O121" s="43">
        <f>R121+S121</f>
        <v>35</v>
      </c>
      <c r="P121" s="41">
        <v>0</v>
      </c>
      <c r="Q121" s="41">
        <v>0</v>
      </c>
      <c r="R121" s="43">
        <v>35</v>
      </c>
      <c r="S121" s="43">
        <v>0</v>
      </c>
      <c r="T121" s="60" t="s">
        <v>157</v>
      </c>
    </row>
    <row r="122" spans="1:20" s="96" customFormat="1" ht="298.5" customHeight="1">
      <c r="A122" s="40">
        <v>10</v>
      </c>
      <c r="B122" s="166" t="s">
        <v>129</v>
      </c>
      <c r="C122" s="43">
        <f aca="true" t="shared" si="63" ref="C122:H122">C125</f>
        <v>245</v>
      </c>
      <c r="D122" s="41">
        <f t="shared" si="63"/>
        <v>0</v>
      </c>
      <c r="E122" s="41">
        <f t="shared" si="63"/>
        <v>0</v>
      </c>
      <c r="F122" s="43">
        <f t="shared" si="63"/>
        <v>203</v>
      </c>
      <c r="G122" s="43">
        <f t="shared" si="63"/>
        <v>42</v>
      </c>
      <c r="H122" s="43">
        <f t="shared" si="63"/>
        <v>106.9</v>
      </c>
      <c r="I122" s="41"/>
      <c r="J122" s="41">
        <f>J125</f>
        <v>0</v>
      </c>
      <c r="K122" s="41"/>
      <c r="L122" s="41">
        <f aca="true" t="shared" si="64" ref="L122:S122">L125</f>
        <v>0</v>
      </c>
      <c r="M122" s="43">
        <f t="shared" si="64"/>
        <v>101.9</v>
      </c>
      <c r="N122" s="43">
        <f t="shared" si="64"/>
        <v>5</v>
      </c>
      <c r="O122" s="43">
        <f t="shared" si="64"/>
        <v>106.9</v>
      </c>
      <c r="P122" s="41">
        <f t="shared" si="64"/>
        <v>0</v>
      </c>
      <c r="Q122" s="41">
        <f t="shared" si="64"/>
        <v>0</v>
      </c>
      <c r="R122" s="43">
        <f t="shared" si="64"/>
        <v>101.9</v>
      </c>
      <c r="S122" s="43">
        <f t="shared" si="64"/>
        <v>5</v>
      </c>
      <c r="T122" s="86" t="s">
        <v>130</v>
      </c>
    </row>
    <row r="123" spans="1:20" s="96" customFormat="1" ht="34.5" customHeight="1">
      <c r="A123" s="40"/>
      <c r="B123" s="42" t="s">
        <v>19</v>
      </c>
      <c r="C123" s="43">
        <f>F123</f>
        <v>40</v>
      </c>
      <c r="D123" s="41">
        <v>0</v>
      </c>
      <c r="E123" s="41">
        <v>0</v>
      </c>
      <c r="F123" s="43">
        <v>40</v>
      </c>
      <c r="G123" s="43">
        <v>0</v>
      </c>
      <c r="H123" s="43">
        <f>J123++L123+M123+N123</f>
        <v>40</v>
      </c>
      <c r="I123" s="41"/>
      <c r="J123" s="41">
        <v>0</v>
      </c>
      <c r="K123" s="41"/>
      <c r="L123" s="41">
        <v>0</v>
      </c>
      <c r="M123" s="43">
        <v>40</v>
      </c>
      <c r="N123" s="43">
        <v>0</v>
      </c>
      <c r="O123" s="41">
        <f>P123+Q123+R123+S123</f>
        <v>40</v>
      </c>
      <c r="P123" s="41">
        <v>0</v>
      </c>
      <c r="Q123" s="41">
        <v>0</v>
      </c>
      <c r="R123" s="43">
        <v>40</v>
      </c>
      <c r="S123" s="43">
        <v>0</v>
      </c>
      <c r="T123" s="82" t="s">
        <v>89</v>
      </c>
    </row>
    <row r="124" spans="1:20" s="96" customFormat="1" ht="53.25" customHeight="1">
      <c r="A124" s="40"/>
      <c r="B124" s="42" t="s">
        <v>84</v>
      </c>
      <c r="C124" s="43">
        <f>F124+G124</f>
        <v>205</v>
      </c>
      <c r="D124" s="41">
        <v>0</v>
      </c>
      <c r="E124" s="41">
        <v>0</v>
      </c>
      <c r="F124" s="43">
        <f>F125-F123</f>
        <v>163</v>
      </c>
      <c r="G124" s="43">
        <v>42</v>
      </c>
      <c r="H124" s="43">
        <f>J124++L124+M124+N124</f>
        <v>66.9</v>
      </c>
      <c r="I124" s="41"/>
      <c r="J124" s="41">
        <v>0</v>
      </c>
      <c r="K124" s="41"/>
      <c r="L124" s="41">
        <v>0</v>
      </c>
      <c r="M124" s="43">
        <v>61.9</v>
      </c>
      <c r="N124" s="43">
        <v>5</v>
      </c>
      <c r="O124" s="41">
        <f>P124+Q124+R124+S124</f>
        <v>66.9</v>
      </c>
      <c r="P124" s="41">
        <v>0</v>
      </c>
      <c r="Q124" s="41">
        <v>0</v>
      </c>
      <c r="R124" s="43">
        <v>61.9</v>
      </c>
      <c r="S124" s="43">
        <v>5</v>
      </c>
      <c r="T124" s="82" t="s">
        <v>90</v>
      </c>
    </row>
    <row r="125" spans="1:20" s="96" customFormat="1" ht="69.75" customHeight="1">
      <c r="A125" s="40"/>
      <c r="B125" s="29" t="s">
        <v>46</v>
      </c>
      <c r="C125" s="43">
        <f>D125+E125+F125+G125</f>
        <v>245</v>
      </c>
      <c r="D125" s="41">
        <v>0</v>
      </c>
      <c r="E125" s="41">
        <v>0</v>
      </c>
      <c r="F125" s="43">
        <v>203</v>
      </c>
      <c r="G125" s="43">
        <v>42</v>
      </c>
      <c r="H125" s="43">
        <f>J125++L125+M125+N125</f>
        <v>106.9</v>
      </c>
      <c r="I125" s="41"/>
      <c r="J125" s="41">
        <v>0</v>
      </c>
      <c r="K125" s="41"/>
      <c r="L125" s="41">
        <v>0</v>
      </c>
      <c r="M125" s="43">
        <f>M123+M124</f>
        <v>101.9</v>
      </c>
      <c r="N125" s="43">
        <v>5</v>
      </c>
      <c r="O125" s="41">
        <f>P125+Q125+R125+S125</f>
        <v>106.9</v>
      </c>
      <c r="P125" s="41">
        <v>0</v>
      </c>
      <c r="Q125" s="41">
        <v>0</v>
      </c>
      <c r="R125" s="43">
        <f>R123+R124</f>
        <v>101.9</v>
      </c>
      <c r="S125" s="43">
        <v>5</v>
      </c>
      <c r="T125" s="29"/>
    </row>
    <row r="126" spans="1:20" s="96" customFormat="1" ht="365.25" customHeight="1">
      <c r="A126" s="30">
        <v>11</v>
      </c>
      <c r="B126" s="173" t="s">
        <v>131</v>
      </c>
      <c r="C126" s="87">
        <f aca="true" t="shared" si="65" ref="C126:C131">F126</f>
        <v>171.66</v>
      </c>
      <c r="D126" s="115">
        <v>0</v>
      </c>
      <c r="E126" s="115">
        <v>0</v>
      </c>
      <c r="F126" s="87">
        <f>F128</f>
        <v>171.66</v>
      </c>
      <c r="G126" s="115">
        <v>0</v>
      </c>
      <c r="H126" s="115">
        <f>H127</f>
        <v>171.66</v>
      </c>
      <c r="I126" s="115">
        <v>0</v>
      </c>
      <c r="J126" s="115">
        <v>0</v>
      </c>
      <c r="K126" s="115">
        <v>0</v>
      </c>
      <c r="L126" s="115">
        <v>0</v>
      </c>
      <c r="M126" s="115">
        <f>M128</f>
        <v>171.66</v>
      </c>
      <c r="N126" s="115">
        <v>0</v>
      </c>
      <c r="O126" s="115">
        <f>O127</f>
        <v>171.66</v>
      </c>
      <c r="P126" s="115">
        <v>0</v>
      </c>
      <c r="Q126" s="115">
        <v>0</v>
      </c>
      <c r="R126" s="115">
        <f>R128</f>
        <v>171.66</v>
      </c>
      <c r="S126" s="115">
        <v>0</v>
      </c>
      <c r="T126" s="190" t="s">
        <v>132</v>
      </c>
    </row>
    <row r="127" spans="1:20" s="96" customFormat="1" ht="29.25" customHeight="1">
      <c r="A127" s="91"/>
      <c r="B127" s="29" t="s">
        <v>43</v>
      </c>
      <c r="C127" s="41">
        <f t="shared" si="65"/>
        <v>171.66</v>
      </c>
      <c r="D127" s="43">
        <f>D128</f>
        <v>0</v>
      </c>
      <c r="E127" s="43">
        <v>0</v>
      </c>
      <c r="F127" s="41">
        <f>F128</f>
        <v>171.66</v>
      </c>
      <c r="G127" s="43">
        <v>0</v>
      </c>
      <c r="H127" s="43">
        <f>M127</f>
        <v>171.66</v>
      </c>
      <c r="I127" s="43">
        <f>I128</f>
        <v>0</v>
      </c>
      <c r="J127" s="43">
        <v>0</v>
      </c>
      <c r="K127" s="43">
        <v>0</v>
      </c>
      <c r="L127" s="43">
        <v>0</v>
      </c>
      <c r="M127" s="43">
        <f>M128</f>
        <v>171.66</v>
      </c>
      <c r="N127" s="43">
        <v>0</v>
      </c>
      <c r="O127" s="43">
        <f>R127</f>
        <v>171.66</v>
      </c>
      <c r="P127" s="43">
        <v>0</v>
      </c>
      <c r="Q127" s="43">
        <v>0</v>
      </c>
      <c r="R127" s="43">
        <f>R128</f>
        <v>171.66</v>
      </c>
      <c r="S127" s="43">
        <v>0</v>
      </c>
      <c r="T127" s="191"/>
    </row>
    <row r="128" spans="1:20" s="96" customFormat="1" ht="27.75" customHeight="1">
      <c r="A128" s="91"/>
      <c r="B128" s="29" t="s">
        <v>41</v>
      </c>
      <c r="C128" s="41">
        <f t="shared" si="65"/>
        <v>171.66</v>
      </c>
      <c r="D128" s="43">
        <v>0</v>
      </c>
      <c r="E128" s="43">
        <f>E127</f>
        <v>0</v>
      </c>
      <c r="F128" s="41">
        <v>171.66</v>
      </c>
      <c r="G128" s="43">
        <f>G127</f>
        <v>0</v>
      </c>
      <c r="H128" s="43">
        <f>H127</f>
        <v>171.66</v>
      </c>
      <c r="I128" s="43">
        <v>0</v>
      </c>
      <c r="J128" s="43">
        <f>J127</f>
        <v>0</v>
      </c>
      <c r="K128" s="43">
        <f>K127</f>
        <v>0</v>
      </c>
      <c r="L128" s="43">
        <f>L127</f>
        <v>0</v>
      </c>
      <c r="M128" s="43">
        <v>171.66</v>
      </c>
      <c r="N128" s="43">
        <f>N127</f>
        <v>0</v>
      </c>
      <c r="O128" s="43">
        <f>O127</f>
        <v>171.66</v>
      </c>
      <c r="P128" s="43">
        <f>P127</f>
        <v>0</v>
      </c>
      <c r="Q128" s="43">
        <f>Q127</f>
        <v>0</v>
      </c>
      <c r="R128" s="43">
        <v>171.66</v>
      </c>
      <c r="S128" s="43">
        <f>S127</f>
        <v>0</v>
      </c>
      <c r="T128" s="192"/>
    </row>
    <row r="129" spans="1:20" s="11" customFormat="1" ht="204" customHeight="1">
      <c r="A129" s="44">
        <v>12</v>
      </c>
      <c r="B129" s="173" t="s">
        <v>133</v>
      </c>
      <c r="C129" s="117">
        <f t="shared" si="65"/>
        <v>252.61</v>
      </c>
      <c r="D129" s="117">
        <v>0</v>
      </c>
      <c r="E129" s="117">
        <v>0</v>
      </c>
      <c r="F129" s="117">
        <f>F130</f>
        <v>252.61</v>
      </c>
      <c r="G129" s="117">
        <v>0</v>
      </c>
      <c r="H129" s="117">
        <f>M129</f>
        <v>252.61</v>
      </c>
      <c r="I129" s="117">
        <v>0</v>
      </c>
      <c r="J129" s="117">
        <v>0</v>
      </c>
      <c r="K129" s="117">
        <v>0</v>
      </c>
      <c r="L129" s="117">
        <v>0</v>
      </c>
      <c r="M129" s="117">
        <f>M130</f>
        <v>252.61</v>
      </c>
      <c r="N129" s="117">
        <v>0</v>
      </c>
      <c r="O129" s="117">
        <f>R129</f>
        <v>252.6</v>
      </c>
      <c r="P129" s="117">
        <v>0</v>
      </c>
      <c r="Q129" s="117">
        <v>0</v>
      </c>
      <c r="R129" s="117">
        <f>R130</f>
        <v>252.6</v>
      </c>
      <c r="S129" s="117">
        <v>0</v>
      </c>
      <c r="T129" s="213" t="s">
        <v>134</v>
      </c>
    </row>
    <row r="130" spans="1:20" s="11" customFormat="1" ht="49.5" customHeight="1">
      <c r="A130" s="44"/>
      <c r="B130" s="29" t="s">
        <v>43</v>
      </c>
      <c r="C130" s="118">
        <f t="shared" si="65"/>
        <v>252.61</v>
      </c>
      <c r="D130" s="118">
        <v>0</v>
      </c>
      <c r="E130" s="118">
        <v>0</v>
      </c>
      <c r="F130" s="118">
        <v>252.61</v>
      </c>
      <c r="G130" s="118">
        <v>0</v>
      </c>
      <c r="H130" s="118">
        <f>M130</f>
        <v>252.61</v>
      </c>
      <c r="I130" s="118"/>
      <c r="J130" s="118">
        <v>0</v>
      </c>
      <c r="K130" s="118"/>
      <c r="L130" s="118">
        <v>0</v>
      </c>
      <c r="M130" s="118">
        <v>252.61</v>
      </c>
      <c r="N130" s="118">
        <v>0</v>
      </c>
      <c r="O130" s="118">
        <f>R130</f>
        <v>252.6</v>
      </c>
      <c r="P130" s="118">
        <v>0</v>
      </c>
      <c r="Q130" s="118">
        <v>0</v>
      </c>
      <c r="R130" s="118">
        <v>252.6</v>
      </c>
      <c r="S130" s="118">
        <v>0</v>
      </c>
      <c r="T130" s="214"/>
    </row>
    <row r="131" spans="1:20" s="11" customFormat="1" ht="279.75" customHeight="1">
      <c r="A131" s="44">
        <v>13</v>
      </c>
      <c r="B131" s="173" t="s">
        <v>174</v>
      </c>
      <c r="C131" s="117">
        <f t="shared" si="65"/>
        <v>62</v>
      </c>
      <c r="D131" s="117">
        <v>0</v>
      </c>
      <c r="E131" s="117">
        <v>0</v>
      </c>
      <c r="F131" s="117">
        <f>F132</f>
        <v>62</v>
      </c>
      <c r="G131" s="117">
        <v>0</v>
      </c>
      <c r="H131" s="117">
        <f>M131</f>
        <v>62</v>
      </c>
      <c r="I131" s="117">
        <v>0</v>
      </c>
      <c r="J131" s="117">
        <v>0</v>
      </c>
      <c r="K131" s="117">
        <v>0</v>
      </c>
      <c r="L131" s="117">
        <v>0</v>
      </c>
      <c r="M131" s="117">
        <f>M132</f>
        <v>62</v>
      </c>
      <c r="N131" s="117">
        <v>0</v>
      </c>
      <c r="O131" s="117">
        <f>R131</f>
        <v>62</v>
      </c>
      <c r="P131" s="117">
        <v>0</v>
      </c>
      <c r="Q131" s="117">
        <v>0</v>
      </c>
      <c r="R131" s="117">
        <f>R132</f>
        <v>62</v>
      </c>
      <c r="S131" s="117">
        <v>0</v>
      </c>
      <c r="T131" s="82" t="s">
        <v>135</v>
      </c>
    </row>
    <row r="132" spans="1:20" s="11" customFormat="1" ht="26.25" customHeight="1">
      <c r="A132" s="44"/>
      <c r="B132" s="29" t="s">
        <v>43</v>
      </c>
      <c r="C132" s="118">
        <f aca="true" t="shared" si="66" ref="C132:H132">C133+C134</f>
        <v>62</v>
      </c>
      <c r="D132" s="118">
        <f t="shared" si="66"/>
        <v>0</v>
      </c>
      <c r="E132" s="118">
        <f t="shared" si="66"/>
        <v>0</v>
      </c>
      <c r="F132" s="118">
        <f t="shared" si="66"/>
        <v>62</v>
      </c>
      <c r="G132" s="118">
        <f t="shared" si="66"/>
        <v>0</v>
      </c>
      <c r="H132" s="118">
        <f t="shared" si="66"/>
        <v>62</v>
      </c>
      <c r="I132" s="118"/>
      <c r="J132" s="118">
        <f aca="true" t="shared" si="67" ref="J132:S132">J133+J134</f>
        <v>0</v>
      </c>
      <c r="K132" s="118">
        <f t="shared" si="67"/>
        <v>0</v>
      </c>
      <c r="L132" s="118">
        <f t="shared" si="67"/>
        <v>0</v>
      </c>
      <c r="M132" s="118">
        <f t="shared" si="67"/>
        <v>62</v>
      </c>
      <c r="N132" s="118">
        <f t="shared" si="67"/>
        <v>0</v>
      </c>
      <c r="O132" s="118">
        <f t="shared" si="67"/>
        <v>62</v>
      </c>
      <c r="P132" s="118">
        <f t="shared" si="67"/>
        <v>0</v>
      </c>
      <c r="Q132" s="118">
        <f t="shared" si="67"/>
        <v>0</v>
      </c>
      <c r="R132" s="118">
        <f t="shared" si="67"/>
        <v>62</v>
      </c>
      <c r="S132" s="118">
        <f t="shared" si="67"/>
        <v>0</v>
      </c>
      <c r="T132" s="29"/>
    </row>
    <row r="133" spans="1:20" s="11" customFormat="1" ht="27.75" customHeight="1">
      <c r="A133" s="44"/>
      <c r="B133" s="29" t="s">
        <v>88</v>
      </c>
      <c r="C133" s="39">
        <f>F133</f>
        <v>37</v>
      </c>
      <c r="D133" s="39">
        <v>0</v>
      </c>
      <c r="E133" s="39">
        <v>0</v>
      </c>
      <c r="F133" s="39">
        <v>37</v>
      </c>
      <c r="G133" s="39">
        <v>0</v>
      </c>
      <c r="H133" s="118">
        <f>M133</f>
        <v>37</v>
      </c>
      <c r="I133" s="118"/>
      <c r="J133" s="118">
        <v>0</v>
      </c>
      <c r="K133" s="118"/>
      <c r="L133" s="118">
        <v>0</v>
      </c>
      <c r="M133" s="118">
        <v>37</v>
      </c>
      <c r="N133" s="118">
        <v>0</v>
      </c>
      <c r="O133" s="118">
        <f>R133</f>
        <v>37</v>
      </c>
      <c r="P133" s="118">
        <v>0</v>
      </c>
      <c r="Q133" s="118">
        <v>0</v>
      </c>
      <c r="R133" s="118">
        <v>37</v>
      </c>
      <c r="S133" s="118">
        <v>0</v>
      </c>
      <c r="T133" s="29"/>
    </row>
    <row r="134" spans="1:20" s="11" customFormat="1" ht="27" customHeight="1">
      <c r="A134" s="44"/>
      <c r="B134" s="29" t="s">
        <v>35</v>
      </c>
      <c r="C134" s="39">
        <f>F134</f>
        <v>25</v>
      </c>
      <c r="D134" s="39">
        <v>0</v>
      </c>
      <c r="E134" s="39">
        <v>0</v>
      </c>
      <c r="F134" s="39">
        <v>25</v>
      </c>
      <c r="G134" s="39">
        <v>0</v>
      </c>
      <c r="H134" s="118">
        <f>M134</f>
        <v>25</v>
      </c>
      <c r="I134" s="118"/>
      <c r="J134" s="118">
        <v>0</v>
      </c>
      <c r="K134" s="118"/>
      <c r="L134" s="118">
        <v>0</v>
      </c>
      <c r="M134" s="118">
        <v>25</v>
      </c>
      <c r="N134" s="118">
        <v>0</v>
      </c>
      <c r="O134" s="118">
        <f>R134</f>
        <v>25</v>
      </c>
      <c r="P134" s="118">
        <v>0</v>
      </c>
      <c r="Q134" s="118">
        <v>0</v>
      </c>
      <c r="R134" s="118">
        <v>25</v>
      </c>
      <c r="S134" s="118">
        <v>0</v>
      </c>
      <c r="T134" s="29"/>
    </row>
    <row r="135" spans="1:21" s="11" customFormat="1" ht="256.5" customHeight="1">
      <c r="A135" s="44">
        <v>14</v>
      </c>
      <c r="B135" s="163" t="s">
        <v>136</v>
      </c>
      <c r="C135" s="94">
        <f>F135+G135</f>
        <v>1245.3</v>
      </c>
      <c r="D135" s="94">
        <v>0</v>
      </c>
      <c r="E135" s="94">
        <v>0</v>
      </c>
      <c r="F135" s="94">
        <f>F137</f>
        <v>831.6</v>
      </c>
      <c r="G135" s="94">
        <f>G137</f>
        <v>413.7</v>
      </c>
      <c r="H135" s="92">
        <f>J135+L135+M135+N135</f>
        <v>925</v>
      </c>
      <c r="I135" s="92"/>
      <c r="J135" s="92">
        <f>J137</f>
        <v>0</v>
      </c>
      <c r="K135" s="92"/>
      <c r="L135" s="92">
        <f>L137</f>
        <v>0</v>
      </c>
      <c r="M135" s="92">
        <f>M137</f>
        <v>831.6</v>
      </c>
      <c r="N135" s="92">
        <f>N137</f>
        <v>93.4</v>
      </c>
      <c r="O135" s="94">
        <f>P135+Q135+R135+S135</f>
        <v>925</v>
      </c>
      <c r="P135" s="94">
        <f>P137</f>
        <v>0</v>
      </c>
      <c r="Q135" s="94">
        <f>Q137</f>
        <v>0</v>
      </c>
      <c r="R135" s="94">
        <f>R137</f>
        <v>831.6</v>
      </c>
      <c r="S135" s="94">
        <f>S137</f>
        <v>93.4</v>
      </c>
      <c r="T135" s="188" t="s">
        <v>192</v>
      </c>
      <c r="U135" s="119"/>
    </row>
    <row r="136" spans="1:20" s="11" customFormat="1" ht="25.5" customHeight="1">
      <c r="A136" s="44"/>
      <c r="B136" s="29" t="s">
        <v>43</v>
      </c>
      <c r="C136" s="39">
        <f>F136+G136</f>
        <v>1245.3</v>
      </c>
      <c r="D136" s="92">
        <v>0</v>
      </c>
      <c r="E136" s="92">
        <v>0</v>
      </c>
      <c r="F136" s="92">
        <f>F137</f>
        <v>831.6</v>
      </c>
      <c r="G136" s="92">
        <v>413.7</v>
      </c>
      <c r="H136" s="92">
        <f>J136+L136+M136+N136</f>
        <v>925</v>
      </c>
      <c r="I136" s="92"/>
      <c r="J136" s="92">
        <v>0</v>
      </c>
      <c r="K136" s="92"/>
      <c r="L136" s="92">
        <v>0</v>
      </c>
      <c r="M136" s="92">
        <f>M137</f>
        <v>831.6</v>
      </c>
      <c r="N136" s="92">
        <v>93.4</v>
      </c>
      <c r="O136" s="92">
        <f>P136+Q136+R136+S136</f>
        <v>925</v>
      </c>
      <c r="P136" s="92">
        <v>0</v>
      </c>
      <c r="Q136" s="92">
        <f>Q137</f>
        <v>0</v>
      </c>
      <c r="R136" s="92">
        <f>R137</f>
        <v>831.6</v>
      </c>
      <c r="S136" s="92">
        <f>S137</f>
        <v>93.4</v>
      </c>
      <c r="T136" s="209"/>
    </row>
    <row r="137" spans="1:20" s="11" customFormat="1" ht="27.75" customHeight="1">
      <c r="A137" s="44"/>
      <c r="B137" s="29" t="s">
        <v>87</v>
      </c>
      <c r="C137" s="39">
        <f>F137+G137</f>
        <v>1245.3</v>
      </c>
      <c r="D137" s="92">
        <v>0</v>
      </c>
      <c r="E137" s="92">
        <v>0</v>
      </c>
      <c r="F137" s="92">
        <v>831.6</v>
      </c>
      <c r="G137" s="92">
        <v>413.7</v>
      </c>
      <c r="H137" s="92">
        <f>J137+L137+M137+N137</f>
        <v>925</v>
      </c>
      <c r="I137" s="92"/>
      <c r="J137" s="92">
        <v>0</v>
      </c>
      <c r="K137" s="92"/>
      <c r="L137" s="92">
        <v>0</v>
      </c>
      <c r="M137" s="92">
        <v>831.6</v>
      </c>
      <c r="N137" s="92">
        <v>93.4</v>
      </c>
      <c r="O137" s="92">
        <f>P137+Q137+R137+S137</f>
        <v>925</v>
      </c>
      <c r="P137" s="92">
        <v>0</v>
      </c>
      <c r="Q137" s="92">
        <v>0</v>
      </c>
      <c r="R137" s="92">
        <v>831.6</v>
      </c>
      <c r="S137" s="92">
        <v>93.4</v>
      </c>
      <c r="T137" s="210"/>
    </row>
    <row r="138" spans="1:20" s="11" customFormat="1" ht="350.25" customHeight="1">
      <c r="A138" s="44">
        <v>15</v>
      </c>
      <c r="B138" s="163" t="s">
        <v>137</v>
      </c>
      <c r="C138" s="93">
        <f>C140</f>
        <v>98.8</v>
      </c>
      <c r="D138" s="93">
        <f>D140</f>
        <v>0</v>
      </c>
      <c r="E138" s="93">
        <f>E140</f>
        <v>0</v>
      </c>
      <c r="F138" s="93">
        <f>F140</f>
        <v>84.8</v>
      </c>
      <c r="G138" s="93">
        <f>G140</f>
        <v>14</v>
      </c>
      <c r="H138" s="117">
        <f>H139</f>
        <v>91.8</v>
      </c>
      <c r="I138" s="117"/>
      <c r="J138" s="117">
        <f>J140</f>
        <v>0</v>
      </c>
      <c r="K138" s="117"/>
      <c r="L138" s="117">
        <f aca="true" t="shared" si="68" ref="L138:S138">L140</f>
        <v>0</v>
      </c>
      <c r="M138" s="117">
        <f t="shared" si="68"/>
        <v>84.8</v>
      </c>
      <c r="N138" s="117">
        <f t="shared" si="68"/>
        <v>7</v>
      </c>
      <c r="O138" s="117">
        <f t="shared" si="68"/>
        <v>91.8</v>
      </c>
      <c r="P138" s="117">
        <f t="shared" si="68"/>
        <v>0</v>
      </c>
      <c r="Q138" s="117">
        <f t="shared" si="68"/>
        <v>0</v>
      </c>
      <c r="R138" s="117">
        <f t="shared" si="68"/>
        <v>84.8</v>
      </c>
      <c r="S138" s="117">
        <f t="shared" si="68"/>
        <v>7</v>
      </c>
      <c r="T138" s="174" t="s">
        <v>158</v>
      </c>
    </row>
    <row r="139" spans="1:20" s="11" customFormat="1" ht="23.25" customHeight="1">
      <c r="A139" s="44"/>
      <c r="B139" s="29" t="s">
        <v>84</v>
      </c>
      <c r="C139" s="39">
        <f>C140</f>
        <v>98.8</v>
      </c>
      <c r="D139" s="39">
        <f>D140</f>
        <v>0</v>
      </c>
      <c r="E139" s="39">
        <f>E140</f>
        <v>0</v>
      </c>
      <c r="F139" s="39">
        <f>F140</f>
        <v>84.8</v>
      </c>
      <c r="G139" s="39">
        <f>G140</f>
        <v>14</v>
      </c>
      <c r="H139" s="118">
        <f>J139+L139+M139+N139</f>
        <v>91.8</v>
      </c>
      <c r="I139" s="118"/>
      <c r="J139" s="118">
        <f>J140</f>
        <v>0</v>
      </c>
      <c r="K139" s="118"/>
      <c r="L139" s="118">
        <f>L140</f>
        <v>0</v>
      </c>
      <c r="M139" s="118">
        <f>M140</f>
        <v>84.8</v>
      </c>
      <c r="N139" s="118">
        <f>N140</f>
        <v>7</v>
      </c>
      <c r="O139" s="118">
        <f>P139+Q139+R139+S139</f>
        <v>91.8</v>
      </c>
      <c r="P139" s="118">
        <v>0</v>
      </c>
      <c r="Q139" s="118">
        <f>Q140</f>
        <v>0</v>
      </c>
      <c r="R139" s="118">
        <f>R140</f>
        <v>84.8</v>
      </c>
      <c r="S139" s="118">
        <f>S140</f>
        <v>7</v>
      </c>
      <c r="T139" s="131"/>
    </row>
    <row r="140" spans="1:20" s="11" customFormat="1" ht="99.75" customHeight="1">
      <c r="A140" s="44"/>
      <c r="B140" s="29" t="s">
        <v>41</v>
      </c>
      <c r="C140" s="39">
        <f>F140+G140</f>
        <v>98.8</v>
      </c>
      <c r="D140" s="39">
        <v>0</v>
      </c>
      <c r="E140" s="39">
        <v>0</v>
      </c>
      <c r="F140" s="39">
        <v>84.8</v>
      </c>
      <c r="G140" s="39">
        <v>14</v>
      </c>
      <c r="H140" s="118">
        <f>J140+L140+M140+N140</f>
        <v>91.8</v>
      </c>
      <c r="I140" s="118"/>
      <c r="J140" s="118">
        <v>0</v>
      </c>
      <c r="K140" s="118"/>
      <c r="L140" s="118">
        <v>0</v>
      </c>
      <c r="M140" s="118">
        <v>84.8</v>
      </c>
      <c r="N140" s="118">
        <v>7</v>
      </c>
      <c r="O140" s="118">
        <f>R140+S140</f>
        <v>91.8</v>
      </c>
      <c r="P140" s="118">
        <v>0</v>
      </c>
      <c r="Q140" s="118">
        <v>0</v>
      </c>
      <c r="R140" s="118">
        <v>84.8</v>
      </c>
      <c r="S140" s="118">
        <v>7</v>
      </c>
      <c r="T140" s="32" t="s">
        <v>103</v>
      </c>
    </row>
    <row r="141" spans="1:20" s="11" customFormat="1" ht="285" customHeight="1">
      <c r="A141" s="44" t="s">
        <v>1</v>
      </c>
      <c r="B141" s="166" t="s">
        <v>138</v>
      </c>
      <c r="C141" s="94">
        <f aca="true" t="shared" si="69" ref="C141:H141">C142</f>
        <v>2503.5</v>
      </c>
      <c r="D141" s="94">
        <f t="shared" si="69"/>
        <v>0</v>
      </c>
      <c r="E141" s="94">
        <f t="shared" si="69"/>
        <v>0</v>
      </c>
      <c r="F141" s="94">
        <f t="shared" si="69"/>
        <v>2503.5</v>
      </c>
      <c r="G141" s="94">
        <f t="shared" si="69"/>
        <v>0</v>
      </c>
      <c r="H141" s="94">
        <f t="shared" si="69"/>
        <v>2526</v>
      </c>
      <c r="I141" s="94"/>
      <c r="J141" s="94">
        <f>J142</f>
        <v>0</v>
      </c>
      <c r="K141" s="94"/>
      <c r="L141" s="94">
        <f aca="true" t="shared" si="70" ref="L141:R141">L142</f>
        <v>0</v>
      </c>
      <c r="M141" s="94">
        <f t="shared" si="70"/>
        <v>2501</v>
      </c>
      <c r="N141" s="94">
        <f t="shared" si="70"/>
        <v>25</v>
      </c>
      <c r="O141" s="94">
        <f>O142</f>
        <v>2526</v>
      </c>
      <c r="P141" s="94">
        <f t="shared" si="70"/>
        <v>0</v>
      </c>
      <c r="Q141" s="94">
        <f t="shared" si="70"/>
        <v>0</v>
      </c>
      <c r="R141" s="94">
        <f t="shared" si="70"/>
        <v>2501</v>
      </c>
      <c r="S141" s="94">
        <f>S144</f>
        <v>25</v>
      </c>
      <c r="T141" s="175" t="s">
        <v>139</v>
      </c>
    </row>
    <row r="142" spans="1:20" s="11" customFormat="1" ht="33" customHeight="1">
      <c r="A142" s="44"/>
      <c r="B142" s="29" t="s">
        <v>43</v>
      </c>
      <c r="C142" s="39">
        <f>C143+C144</f>
        <v>2503.5</v>
      </c>
      <c r="D142" s="39">
        <v>0</v>
      </c>
      <c r="E142" s="39">
        <v>0</v>
      </c>
      <c r="F142" s="39">
        <f>F143+F144</f>
        <v>2503.5</v>
      </c>
      <c r="G142" s="95">
        <v>0</v>
      </c>
      <c r="H142" s="118">
        <f>J142+L142+M142+N142</f>
        <v>2526</v>
      </c>
      <c r="I142" s="118"/>
      <c r="J142" s="118">
        <f>J143+J144</f>
        <v>0</v>
      </c>
      <c r="K142" s="118"/>
      <c r="L142" s="118">
        <f>L143+L144</f>
        <v>0</v>
      </c>
      <c r="M142" s="118">
        <f>M143+M144</f>
        <v>2501</v>
      </c>
      <c r="N142" s="118">
        <f>N143+N144</f>
        <v>25</v>
      </c>
      <c r="O142" s="118">
        <f>P142+Q142+R142+S142</f>
        <v>2526</v>
      </c>
      <c r="P142" s="118">
        <v>0</v>
      </c>
      <c r="Q142" s="118">
        <v>0</v>
      </c>
      <c r="R142" s="118">
        <f>R143+R144</f>
        <v>2501</v>
      </c>
      <c r="S142" s="118">
        <f>S144</f>
        <v>25</v>
      </c>
      <c r="T142" s="35"/>
    </row>
    <row r="143" spans="1:20" s="11" customFormat="1" ht="72" customHeight="1">
      <c r="A143" s="44"/>
      <c r="B143" s="42" t="s">
        <v>35</v>
      </c>
      <c r="C143" s="39">
        <f>D143+E143+F143+G143</f>
        <v>1945</v>
      </c>
      <c r="D143" s="39">
        <v>0</v>
      </c>
      <c r="E143" s="39">
        <v>0</v>
      </c>
      <c r="F143" s="39">
        <v>1945</v>
      </c>
      <c r="G143" s="39">
        <v>0</v>
      </c>
      <c r="H143" s="118">
        <f>J143+L143+M143+N143</f>
        <v>1942.5</v>
      </c>
      <c r="I143" s="118"/>
      <c r="J143" s="118">
        <v>0</v>
      </c>
      <c r="K143" s="118"/>
      <c r="L143" s="118">
        <v>0</v>
      </c>
      <c r="M143" s="118">
        <v>1942.5</v>
      </c>
      <c r="N143" s="118">
        <v>0</v>
      </c>
      <c r="O143" s="118">
        <f>P143+Q143+R143+S143</f>
        <v>1942.5</v>
      </c>
      <c r="P143" s="118">
        <v>0</v>
      </c>
      <c r="Q143" s="118">
        <v>0</v>
      </c>
      <c r="R143" s="118">
        <v>1942.5</v>
      </c>
      <c r="S143" s="118">
        <v>0</v>
      </c>
      <c r="T143" s="82" t="s">
        <v>193</v>
      </c>
    </row>
    <row r="144" spans="1:20" s="11" customFormat="1" ht="150.75" customHeight="1">
      <c r="A144" s="44"/>
      <c r="B144" s="42" t="s">
        <v>2</v>
      </c>
      <c r="C144" s="39">
        <f>D144+E144+F144+G144</f>
        <v>558.5</v>
      </c>
      <c r="D144" s="39">
        <v>0</v>
      </c>
      <c r="E144" s="39">
        <v>0</v>
      </c>
      <c r="F144" s="39">
        <v>558.5</v>
      </c>
      <c r="G144" s="39">
        <v>0</v>
      </c>
      <c r="H144" s="118">
        <f>J144+L144+M144+N144</f>
        <v>583.5</v>
      </c>
      <c r="I144" s="118"/>
      <c r="J144" s="118">
        <v>0</v>
      </c>
      <c r="K144" s="118"/>
      <c r="L144" s="118">
        <v>0</v>
      </c>
      <c r="M144" s="118">
        <v>558.5</v>
      </c>
      <c r="N144" s="118">
        <v>25</v>
      </c>
      <c r="O144" s="118">
        <f>P144+Q144+R144+S144</f>
        <v>583.5</v>
      </c>
      <c r="P144" s="118">
        <v>0</v>
      </c>
      <c r="Q144" s="118">
        <v>0</v>
      </c>
      <c r="R144" s="118">
        <v>558.5</v>
      </c>
      <c r="S144" s="118">
        <v>25</v>
      </c>
      <c r="T144" s="82" t="s">
        <v>92</v>
      </c>
    </row>
    <row r="145" spans="1:20" s="11" customFormat="1" ht="241.5" customHeight="1">
      <c r="A145" s="44" t="s">
        <v>3</v>
      </c>
      <c r="B145" s="163" t="s">
        <v>140</v>
      </c>
      <c r="C145" s="94">
        <f aca="true" t="shared" si="71" ref="C145:G146">C146</f>
        <v>94.11</v>
      </c>
      <c r="D145" s="94">
        <f t="shared" si="71"/>
        <v>0</v>
      </c>
      <c r="E145" s="94">
        <f t="shared" si="71"/>
        <v>0</v>
      </c>
      <c r="F145" s="94">
        <f t="shared" si="71"/>
        <v>94.11</v>
      </c>
      <c r="G145" s="94">
        <f t="shared" si="71"/>
        <v>0</v>
      </c>
      <c r="H145" s="117">
        <f>H147</f>
        <v>94.1</v>
      </c>
      <c r="I145" s="117"/>
      <c r="J145" s="117">
        <f>J147</f>
        <v>0</v>
      </c>
      <c r="K145" s="117"/>
      <c r="L145" s="117">
        <f aca="true" t="shared" si="72" ref="L145:S145">L147</f>
        <v>0</v>
      </c>
      <c r="M145" s="117">
        <f t="shared" si="72"/>
        <v>94.1</v>
      </c>
      <c r="N145" s="117">
        <f t="shared" si="72"/>
        <v>0</v>
      </c>
      <c r="O145" s="117">
        <f t="shared" si="72"/>
        <v>94.1</v>
      </c>
      <c r="P145" s="117">
        <f t="shared" si="72"/>
        <v>0</v>
      </c>
      <c r="Q145" s="117">
        <f t="shared" si="72"/>
        <v>0</v>
      </c>
      <c r="R145" s="117">
        <f t="shared" si="72"/>
        <v>94.1</v>
      </c>
      <c r="S145" s="117">
        <f t="shared" si="72"/>
        <v>0</v>
      </c>
      <c r="T145" s="175" t="s">
        <v>148</v>
      </c>
    </row>
    <row r="146" spans="1:20" s="11" customFormat="1" ht="27.75" customHeight="1">
      <c r="A146" s="44"/>
      <c r="B146" s="29" t="s">
        <v>43</v>
      </c>
      <c r="C146" s="39">
        <f t="shared" si="71"/>
        <v>94.11</v>
      </c>
      <c r="D146" s="39">
        <f t="shared" si="71"/>
        <v>0</v>
      </c>
      <c r="E146" s="39">
        <f t="shared" si="71"/>
        <v>0</v>
      </c>
      <c r="F146" s="39">
        <f t="shared" si="71"/>
        <v>94.11</v>
      </c>
      <c r="G146" s="39">
        <f t="shared" si="71"/>
        <v>0</v>
      </c>
      <c r="H146" s="118">
        <f>J146+L146+M146+N146</f>
        <v>94.1</v>
      </c>
      <c r="I146" s="118"/>
      <c r="J146" s="118">
        <f>J147</f>
        <v>0</v>
      </c>
      <c r="K146" s="118"/>
      <c r="L146" s="118">
        <f>L147</f>
        <v>0</v>
      </c>
      <c r="M146" s="118">
        <f>M147</f>
        <v>94.1</v>
      </c>
      <c r="N146" s="118">
        <f>N147</f>
        <v>0</v>
      </c>
      <c r="O146" s="118">
        <f>P146+Q146+R146+S146</f>
        <v>94.1</v>
      </c>
      <c r="P146" s="118">
        <f>P147</f>
        <v>0</v>
      </c>
      <c r="Q146" s="118">
        <f>Q147</f>
        <v>0</v>
      </c>
      <c r="R146" s="118">
        <f>R147</f>
        <v>94.1</v>
      </c>
      <c r="S146" s="118">
        <f>S147</f>
        <v>0</v>
      </c>
      <c r="T146" s="38"/>
    </row>
    <row r="147" spans="1:20" s="11" customFormat="1" ht="143.25" customHeight="1">
      <c r="A147" s="44"/>
      <c r="B147" s="42" t="s">
        <v>4</v>
      </c>
      <c r="C147" s="39">
        <f>D147+E147+F147+G147</f>
        <v>94.11</v>
      </c>
      <c r="D147" s="39">
        <v>0</v>
      </c>
      <c r="E147" s="39">
        <v>0</v>
      </c>
      <c r="F147" s="39">
        <v>94.11</v>
      </c>
      <c r="G147" s="39">
        <v>0</v>
      </c>
      <c r="H147" s="118">
        <f>J147+L147+M147+N147</f>
        <v>94.1</v>
      </c>
      <c r="I147" s="118"/>
      <c r="J147" s="118">
        <v>0</v>
      </c>
      <c r="K147" s="118"/>
      <c r="L147" s="118">
        <v>0</v>
      </c>
      <c r="M147" s="118">
        <v>94.1</v>
      </c>
      <c r="N147" s="118">
        <v>0</v>
      </c>
      <c r="O147" s="118">
        <f>P147+Q147+R147+S147</f>
        <v>94.1</v>
      </c>
      <c r="P147" s="118">
        <v>0</v>
      </c>
      <c r="Q147" s="118">
        <v>0</v>
      </c>
      <c r="R147" s="118">
        <v>94.1</v>
      </c>
      <c r="S147" s="118">
        <v>0</v>
      </c>
      <c r="T147" s="175" t="s">
        <v>159</v>
      </c>
    </row>
    <row r="148" spans="1:20" s="11" customFormat="1" ht="259.5" customHeight="1">
      <c r="A148" s="44" t="s">
        <v>5</v>
      </c>
      <c r="B148" s="176" t="s">
        <v>141</v>
      </c>
      <c r="C148" s="42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/>
      <c r="J148" s="39">
        <v>0</v>
      </c>
      <c r="K148" s="39"/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175" t="s">
        <v>142</v>
      </c>
    </row>
    <row r="149" spans="1:20" s="11" customFormat="1" ht="30.75" customHeight="1">
      <c r="A149" s="44"/>
      <c r="B149" s="42" t="s">
        <v>4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118">
        <v>0</v>
      </c>
      <c r="I149" s="118"/>
      <c r="J149" s="118">
        <v>0</v>
      </c>
      <c r="K149" s="118"/>
      <c r="L149" s="118">
        <v>0</v>
      </c>
      <c r="M149" s="118">
        <v>0</v>
      </c>
      <c r="N149" s="118">
        <v>0</v>
      </c>
      <c r="O149" s="118">
        <v>0</v>
      </c>
      <c r="P149" s="118">
        <v>0</v>
      </c>
      <c r="Q149" s="118">
        <v>0</v>
      </c>
      <c r="R149" s="118">
        <v>0</v>
      </c>
      <c r="S149" s="118">
        <v>0</v>
      </c>
      <c r="T149" s="161"/>
    </row>
    <row r="150" spans="1:20" s="11" customFormat="1" ht="54.75" customHeight="1">
      <c r="A150" s="44"/>
      <c r="B150" s="162" t="s">
        <v>62</v>
      </c>
      <c r="C150" s="132">
        <f aca="true" t="shared" si="73" ref="C150:H150">C13+C24+C84</f>
        <v>102698.84299999998</v>
      </c>
      <c r="D150" s="132">
        <f t="shared" si="73"/>
        <v>22180.898999999998</v>
      </c>
      <c r="E150" s="132">
        <f t="shared" si="73"/>
        <v>69251.55299999999</v>
      </c>
      <c r="F150" s="132">
        <f t="shared" si="73"/>
        <v>8589.661</v>
      </c>
      <c r="G150" s="132">
        <f t="shared" si="73"/>
        <v>2676.7300000000005</v>
      </c>
      <c r="H150" s="132">
        <f t="shared" si="73"/>
        <v>102055.32599999997</v>
      </c>
      <c r="I150" s="118"/>
      <c r="J150" s="132">
        <f>J13+J24+J84</f>
        <v>22123.939</v>
      </c>
      <c r="K150" s="118"/>
      <c r="L150" s="132">
        <f aca="true" t="shared" si="74" ref="L150:S150">L13+L24+L84</f>
        <v>69237.563</v>
      </c>
      <c r="M150" s="132">
        <f t="shared" si="74"/>
        <v>8356.397</v>
      </c>
      <c r="N150" s="132">
        <f t="shared" si="74"/>
        <v>2337.427</v>
      </c>
      <c r="O150" s="132">
        <f t="shared" si="74"/>
        <v>102055.31599999998</v>
      </c>
      <c r="P150" s="132">
        <f t="shared" si="74"/>
        <v>22123.939</v>
      </c>
      <c r="Q150" s="132">
        <f t="shared" si="74"/>
        <v>69237.563</v>
      </c>
      <c r="R150" s="132">
        <f t="shared" si="74"/>
        <v>8356.387</v>
      </c>
      <c r="S150" s="132">
        <f t="shared" si="74"/>
        <v>2337.427</v>
      </c>
      <c r="T150" s="161"/>
    </row>
    <row r="151" spans="1:20" s="11" customFormat="1" ht="25.5" customHeight="1">
      <c r="A151" s="44"/>
      <c r="B151" s="162" t="s">
        <v>102</v>
      </c>
      <c r="C151" s="132"/>
      <c r="D151" s="132"/>
      <c r="E151" s="132"/>
      <c r="F151" s="132"/>
      <c r="G151" s="132"/>
      <c r="H151" s="132"/>
      <c r="I151" s="118"/>
      <c r="J151" s="132"/>
      <c r="K151" s="118"/>
      <c r="L151" s="132"/>
      <c r="M151" s="132"/>
      <c r="N151" s="132"/>
      <c r="O151" s="132"/>
      <c r="P151" s="132"/>
      <c r="Q151" s="132"/>
      <c r="R151" s="132"/>
      <c r="S151" s="132"/>
      <c r="T151" s="161"/>
    </row>
    <row r="152" spans="1:20" s="11" customFormat="1" ht="48.75" customHeight="1">
      <c r="A152" s="44"/>
      <c r="B152" s="90" t="s">
        <v>17</v>
      </c>
      <c r="C152" s="94">
        <f>C16+C20+C27+C43+C86+C109+C113+C119+C123</f>
        <v>21433.973</v>
      </c>
      <c r="D152" s="94">
        <f>D16+D20+D27+D43+D86+D109+D113+D119+D123</f>
        <v>15019.606</v>
      </c>
      <c r="E152" s="94">
        <f>E16+E20+E27+E43+E86+E109+E113+E119+E123</f>
        <v>2028.5030000000002</v>
      </c>
      <c r="F152" s="94">
        <f>F16+F20+F27+F86+F109+F113+F119+F123</f>
        <v>2178.794</v>
      </c>
      <c r="G152" s="94">
        <f>G16+G20+G27+G43+G86+G109+G113+G119+G123</f>
        <v>2207.027</v>
      </c>
      <c r="H152" s="94">
        <f>H16+H20+H27+H43+H86+H109+H113+H119+H123</f>
        <v>21433.936</v>
      </c>
      <c r="I152" s="118"/>
      <c r="J152" s="94">
        <f>J16+J20+J27+J43+J86+J109+J113+J119+J123</f>
        <v>15019.606</v>
      </c>
      <c r="K152" s="118"/>
      <c r="L152" s="94">
        <f>L16+L20+L27+L43+L86+L109+L113+L119+L123</f>
        <v>2028.5030000000002</v>
      </c>
      <c r="M152" s="94">
        <f>M16+M20+M27+M86+M109+M113+M119+M123</f>
        <v>2178.8</v>
      </c>
      <c r="N152" s="94">
        <f>N16+N20+N27+N43+N86+N109+N113+N119+N123</f>
        <v>2207.027</v>
      </c>
      <c r="O152" s="94">
        <f>O16+O20+O27+O43+O86+O109+O113+O119+O123</f>
        <v>21433.936</v>
      </c>
      <c r="P152" s="94">
        <f>P16+P20+P27+P43+P86+P109+P113+P119+P123</f>
        <v>15019.606</v>
      </c>
      <c r="Q152" s="94">
        <f>Q16+Q20+Q27+Q43+Q86+Q109+Q113+Q119+Q123</f>
        <v>2028.5030000000002</v>
      </c>
      <c r="R152" s="94">
        <f>R16+R20+R27+R86+R109+R113+R119+R123</f>
        <v>2178.8</v>
      </c>
      <c r="S152" s="94">
        <f>S16+S20+S27+S43+S86+S109+S113+S119+S123</f>
        <v>2207.027</v>
      </c>
      <c r="T152" s="161"/>
    </row>
    <row r="153" spans="1:20" s="11" customFormat="1" ht="32.25" customHeight="1">
      <c r="A153" s="44"/>
      <c r="B153" s="126" t="s">
        <v>43</v>
      </c>
      <c r="C153" s="94">
        <f aca="true" t="shared" si="75" ref="C153:H153">C150-C152</f>
        <v>81264.86999999998</v>
      </c>
      <c r="D153" s="94">
        <f t="shared" si="75"/>
        <v>7161.292999999998</v>
      </c>
      <c r="E153" s="94">
        <f t="shared" si="75"/>
        <v>67223.04999999999</v>
      </c>
      <c r="F153" s="94">
        <f t="shared" si="75"/>
        <v>6410.867</v>
      </c>
      <c r="G153" s="94">
        <f t="shared" si="75"/>
        <v>469.70300000000043</v>
      </c>
      <c r="H153" s="94">
        <f t="shared" si="75"/>
        <v>80621.38999999997</v>
      </c>
      <c r="I153" s="94"/>
      <c r="J153" s="94">
        <f>J150-J152</f>
        <v>7104.332999999999</v>
      </c>
      <c r="K153" s="94"/>
      <c r="L153" s="94">
        <f aca="true" t="shared" si="76" ref="L153:S153">L150-L152</f>
        <v>67209.06</v>
      </c>
      <c r="M153" s="94">
        <f t="shared" si="76"/>
        <v>6177.597000000001</v>
      </c>
      <c r="N153" s="94">
        <f t="shared" si="76"/>
        <v>130.4000000000001</v>
      </c>
      <c r="O153" s="94">
        <f t="shared" si="76"/>
        <v>80621.37999999998</v>
      </c>
      <c r="P153" s="94">
        <f t="shared" si="76"/>
        <v>7104.332999999999</v>
      </c>
      <c r="Q153" s="94">
        <f t="shared" si="76"/>
        <v>67209.06</v>
      </c>
      <c r="R153" s="94">
        <f t="shared" si="76"/>
        <v>6177.587</v>
      </c>
      <c r="S153" s="94">
        <f t="shared" si="76"/>
        <v>130.4000000000001</v>
      </c>
      <c r="T153" s="161"/>
    </row>
    <row r="154" spans="1:20" s="11" customFormat="1" ht="80.25" customHeight="1">
      <c r="A154" s="44"/>
      <c r="B154" s="90" t="s">
        <v>93</v>
      </c>
      <c r="C154" s="211">
        <f>O150/C150%</f>
        <v>99.37338437201282</v>
      </c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161"/>
    </row>
    <row r="155" spans="1:20" s="11" customFormat="1" ht="96.75" customHeight="1">
      <c r="A155" s="44"/>
      <c r="B155" s="90" t="s">
        <v>94</v>
      </c>
      <c r="C155" s="211">
        <f>O84/C84%</f>
        <v>93.79585853858805</v>
      </c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161"/>
    </row>
    <row r="156" spans="2:20" ht="144" customHeight="1">
      <c r="B156" s="183" t="s">
        <v>143</v>
      </c>
      <c r="C156" s="183"/>
      <c r="D156" s="183"/>
      <c r="S156" s="177" t="s">
        <v>194</v>
      </c>
      <c r="T156" s="180"/>
    </row>
  </sheetData>
  <sheetProtection/>
  <mergeCells count="39">
    <mergeCell ref="C155:S155"/>
    <mergeCell ref="I7:J11"/>
    <mergeCell ref="K7:L11"/>
    <mergeCell ref="U75:U77"/>
    <mergeCell ref="T110:T111"/>
    <mergeCell ref="T75:T77"/>
    <mergeCell ref="T6:T8"/>
    <mergeCell ref="T15:T17"/>
    <mergeCell ref="T93:T97"/>
    <mergeCell ref="J6:N6"/>
    <mergeCell ref="A5:S5"/>
    <mergeCell ref="T135:T137"/>
    <mergeCell ref="G7:G8"/>
    <mergeCell ref="H6:H10"/>
    <mergeCell ref="D7:D8"/>
    <mergeCell ref="C154:S154"/>
    <mergeCell ref="T129:T130"/>
    <mergeCell ref="A98:T98"/>
    <mergeCell ref="S7:S11"/>
    <mergeCell ref="P7:P11"/>
    <mergeCell ref="M7:M11"/>
    <mergeCell ref="D6:G6"/>
    <mergeCell ref="N7:N11"/>
    <mergeCell ref="P6:S6"/>
    <mergeCell ref="Q7:Q11"/>
    <mergeCell ref="R7:R11"/>
    <mergeCell ref="F7:F8"/>
    <mergeCell ref="E7:E8"/>
    <mergeCell ref="O6:O10"/>
    <mergeCell ref="S4:T4"/>
    <mergeCell ref="S1:T1"/>
    <mergeCell ref="S2:T2"/>
    <mergeCell ref="S3:T3"/>
    <mergeCell ref="B156:D156"/>
    <mergeCell ref="T61:T64"/>
    <mergeCell ref="T102:T104"/>
    <mergeCell ref="T70:T71"/>
    <mergeCell ref="T126:T128"/>
    <mergeCell ref="C6:C8"/>
  </mergeCells>
  <conditionalFormatting sqref="B15">
    <cfRule type="timePeriod" priority="7" dxfId="1" stopIfTrue="1" timePeriod="today">
      <formula>FLOOR(B15,1)=TODAY()</formula>
    </cfRule>
    <cfRule type="iconSet" priority="3" dxfId="2">
      <iconSet iconSet="3Symbols2">
        <cfvo type="percent" val="0"/>
        <cfvo type="percent" val="33"/>
        <cfvo type="percent" val="67"/>
      </iconSet>
    </cfRule>
  </conditionalFormatting>
  <conditionalFormatting sqref="B7">
    <cfRule type="colorScale" priority="8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9">
    <cfRule type="iconSet" priority="1" dxfId="2">
      <iconSet iconSet="3Symbols2">
        <cfvo type="percent" val="0"/>
        <cfvo type="percent" val="33"/>
        <cfvo type="percent" val="67"/>
      </iconSet>
    </cfRule>
  </conditionalFormatting>
  <printOptions/>
  <pageMargins left="0.3937007874015748" right="0.35433070866141736" top="0.9055118110236221" bottom="0.15748031496062992" header="0.5118110236220472" footer="0.31496062992125984"/>
  <pageSetup cellComments="asDisplayed" fitToWidth="0" horizontalDpi="600" verticalDpi="600" orientation="landscape" paperSize="9" scale="33" r:id="rId4"/>
  <headerFooter alignWithMargins="0">
    <oddHeader>&amp;L&amp;D&amp;CСтраница &amp;P&amp;R&amp;F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2011-04-18T06:25:58Z</cp:lastPrinted>
  <dcterms:created xsi:type="dcterms:W3CDTF">2005-02-07T05:14:21Z</dcterms:created>
  <dcterms:modified xsi:type="dcterms:W3CDTF">2011-04-18T06:43:28Z</dcterms:modified>
  <cp:category/>
  <cp:version/>
  <cp:contentType/>
  <cp:contentStatus/>
</cp:coreProperties>
</file>