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 new" sheetId="1" r:id="rId1"/>
  </sheets>
  <definedNames>
    <definedName name="_xlnm.Print_Titles" localSheetId="0">'форма 2п new'!$12:$14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<sst xmlns="http://schemas.openxmlformats.org/spreadsheetml/2006/main" count="306" uniqueCount="191">
  <si>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</si>
  <si>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</si>
  <si>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</si>
  <si>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</si>
  <si>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</si>
  <si>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</si>
  <si>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</si>
  <si>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</si>
  <si>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</si>
  <si>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</si>
  <si>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</si>
  <si>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</si>
  <si>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</si>
  <si>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</si>
  <si>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</si>
  <si>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</si>
  <si>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</si>
  <si>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</si>
  <si>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</si>
  <si>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</si>
  <si>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</si>
  <si>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</si>
  <si>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</si>
  <si>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</si>
  <si>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</si>
  <si>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</si>
  <si>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</si>
  <si>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</si>
  <si>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</si>
  <si>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</si>
  <si>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</si>
  <si>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</si>
  <si>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</si>
  <si>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</si>
  <si>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</si>
  <si>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</si>
  <si>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</si>
  <si>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</si>
  <si>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</si>
  <si>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</si>
  <si>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</si>
  <si>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</si>
  <si>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</si>
  <si>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</si>
  <si>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</si>
  <si>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</si>
  <si>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</si>
  <si>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</si>
  <si>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</si>
  <si>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</si>
  <si>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</si>
  <si>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</si>
  <si>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</si>
  <si>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</si>
  <si>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</si>
  <si>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</si>
  <si>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</si>
  <si>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</si>
  <si>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</si>
  <si>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</si>
  <si>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</si>
  <si>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</si>
  <si>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</si>
  <si>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</si>
  <si>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</si>
  <si>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</si>
  <si>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</si>
  <si>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</si>
  <si>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</si>
  <si>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</si>
  <si>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</si>
  <si>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</si>
  <si>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</si>
  <si>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</si>
  <si>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</si>
  <si>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</si>
  <si>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</si>
  <si>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</si>
  <si>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</si>
  <si>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</si>
  <si>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</si>
  <si>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</si>
  <si>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</si>
  <si>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</si>
  <si>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</si>
  <si>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</si>
  <si>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</si>
  <si>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</si>
  <si>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</si>
  <si>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</si>
  <si>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</si>
  <si>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</si>
  <si>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</si>
  <si>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</si>
  <si>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</si>
  <si>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</si>
  <si>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</si>
  <si>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</si>
  <si>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</si>
  <si>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</si>
  <si>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</si>
  <si>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</si>
  <si>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</si>
  <si>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</si>
  <si>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</si>
  <si>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</si>
  <si>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</si>
  <si>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</si>
  <si>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</si>
  <si>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</si>
  <si>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</si>
  <si>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</si>
  <si>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</si>
  <si>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</si>
  <si>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</si>
  <si>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</si>
  <si>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</si>
  <si>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</si>
  <si>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</si>
  <si>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</si>
  <si>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</si>
  <si>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</si>
  <si>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</si>
  <si>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</si>
  <si>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Труд и занятость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</si>
  <si>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</si>
  <si>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</si>
  <si>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</si>
  <si>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</si>
  <si>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</si>
  <si>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</si>
  <si>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</si>
  <si>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</si>
  <si>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</si>
  <si>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</si>
  <si>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</si>
  <si>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</si>
  <si>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</si>
  <si>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</si>
  <si>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</si>
  <si>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</si>
  <si>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</si>
  <si>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</si>
  <si>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</si>
  <si>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</si>
  <si>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</si>
  <si>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</si>
  <si>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</si>
  <si>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</si>
  <si>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</si>
  <si>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</si>
  <si>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</si>
  <si>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</si>
  <si>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</si>
  <si>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</si>
  <si>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</si>
  <si>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</si>
  <si>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</si>
  <si>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</si>
  <si>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</si>
  <si>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</si>
  <si>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</si>
  <si>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</si>
  <si>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</si>
  <si>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</si>
  <si>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</si>
  <si>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</si>
  <si>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</si>
  <si>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</si>
  <si>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</si>
  <si>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</si>
  <si>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</si>
  <si>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</si>
  <si>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</si>
  <si>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х</t>
  </si>
  <si>
    <t>Прогноз социально-экономического развития Партизанского муниципального района</t>
  </si>
  <si>
    <t>Форма 2П</t>
  </si>
  <si>
    <t>на 2020 год и плановый период 2021 и 2022 годов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</si>
  <si>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</si>
  <si>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</si>
  <si>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</si>
  <si>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</si>
  <si>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</si>
  <si>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</si>
  <si>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</si>
  <si>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</si>
  <si>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Приложение № 1</t>
  </si>
  <si>
    <t>к постановлению администрации</t>
  </si>
  <si>
    <t>Партизанского муниципального района</t>
  </si>
  <si>
    <t>от 00.10.2019 №</t>
  </si>
  <si>
    <t>Начальник управления экономики     ____________________________________________________   Н.С.Цицилина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</si>
</sst>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59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wrapText="1"/>
    </xf>
    <xf numFmtId="0" fontId="2" fillId="3" borderId="10" xfId="0" applyFont="1" applyFill="1" applyBorder="1" applyAlignment="1" applyProtection="1">
      <alignment horizontal="left" vertical="center" wrapText="1" shrinkToFit="1"/>
      <protection/>
    </xf>
    <xf numFmtId="0" fontId="2" fillId="3" borderId="10" xfId="0" applyFont="1" applyFill="1" applyBorder="1" applyAlignment="1">
      <alignment wrapText="1"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2" fontId="7" fillId="33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1" fillId="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81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53"/>
  <sheetViews>
    <sheetView tabSelected="1" zoomScale="55" zoomScaleNormal="55" zoomScalePageLayoutView="0" workbookViewId="0" topLeftCell="A10">
      <pane xSplit="2" ySplit="6" topLeftCell="C136" activePane="bottomRight" state="frozen"/>
      <selection pane="topLeft" activeCell="A10" sqref="A10"/>
      <selection pane="topRight" activeCell="C10" sqref="C10"/>
      <selection pane="bottomLeft" activeCell="A16" sqref="A16"/>
      <selection pane="bottomRight" activeCell="P138" sqref="P138"/>
    </sheetView>
  </sheetViews>
  <sheetFormatPr defaultColWidth="8.875" defaultRowHeight="12.75"/>
  <cols>
    <col min="1" max="1" width="5.125" style="3" customWidth="1"/>
    <col min="2" max="2" width="6.25390625" style="16" bestFit="1" customWidth="1"/>
    <col min="3" max="3" width="99.375" style="3" customWidth="1"/>
    <col min="4" max="4" width="29.00390625" style="3" customWidth="1"/>
    <col min="5" max="5" width="22.75390625" style="3" customWidth="1"/>
    <col min="6" max="7" width="23.25390625" style="3" customWidth="1"/>
    <col min="8" max="8" width="22.25390625" style="3" customWidth="1"/>
    <col min="9" max="9" width="22.75390625" style="3" customWidth="1"/>
    <col min="10" max="10" width="21.875" style="3" customWidth="1"/>
    <col min="11" max="11" width="22.125" style="3" customWidth="1"/>
    <col min="12" max="12" width="21.375" style="3" customWidth="1"/>
    <col min="13" max="13" width="22.125" style="3" customWidth="1"/>
    <col min="14" max="14" width="24.25390625" style="3" customWidth="1"/>
    <col min="15" max="15" width="25.25390625" style="3" customWidth="1"/>
    <col min="16" max="16" width="21.125" style="3" customWidth="1"/>
    <col min="17" max="16384" width="8.875" style="3" customWidth="1"/>
  </cols>
  <sheetData>
    <row r="1" spans="13:15" ht="21" customHeight="1">
      <c r="M1" s="52"/>
      <c r="N1" s="52"/>
      <c r="O1" s="52"/>
    </row>
    <row r="2" spans="13:15" ht="20.25" customHeight="1">
      <c r="M2" s="52"/>
      <c r="N2" s="52" t="s">
        <v>186</v>
      </c>
      <c r="O2" s="52"/>
    </row>
    <row r="3" spans="13:15" ht="20.25" customHeight="1">
      <c r="M3" s="52"/>
      <c r="N3" s="52" t="s">
        <v>187</v>
      </c>
      <c r="O3" s="52"/>
    </row>
    <row r="4" spans="13:15" ht="20.25">
      <c r="M4" s="52"/>
      <c r="N4" s="52" t="s">
        <v>188</v>
      </c>
      <c r="O4" s="52"/>
    </row>
    <row r="5" spans="13:15" ht="20.25">
      <c r="M5" s="53"/>
      <c r="N5" s="52" t="s">
        <v>189</v>
      </c>
      <c r="O5" s="52"/>
    </row>
    <row r="6" ht="18.75">
      <c r="M6" s="38"/>
    </row>
    <row r="7" spans="13:15" ht="18.75">
      <c r="M7" s="38"/>
      <c r="O7" s="38" t="s">
        <v>176</v>
      </c>
    </row>
    <row r="8" spans="2:16" ht="21" customHeight="1">
      <c r="B8" s="58" t="s">
        <v>175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2:16" ht="23.25">
      <c r="B9" s="54"/>
      <c r="C9" s="55"/>
      <c r="D9" s="56"/>
      <c r="E9" s="55"/>
      <c r="F9" s="57" t="s">
        <v>177</v>
      </c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 ht="21" customHeigh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ht="12.75">
      <c r="C11" s="3" t="s">
        <v>34</v>
      </c>
    </row>
    <row r="12" spans="2:16" ht="18.75">
      <c r="B12" s="65"/>
      <c r="C12" s="67" t="s">
        <v>38</v>
      </c>
      <c r="D12" s="67" t="s">
        <v>39</v>
      </c>
      <c r="E12" s="1" t="s">
        <v>40</v>
      </c>
      <c r="F12" s="2" t="s">
        <v>40</v>
      </c>
      <c r="G12" s="2" t="s">
        <v>41</v>
      </c>
      <c r="H12" s="62" t="s">
        <v>42</v>
      </c>
      <c r="I12" s="70"/>
      <c r="J12" s="70"/>
      <c r="K12" s="70"/>
      <c r="L12" s="70"/>
      <c r="M12" s="70"/>
      <c r="N12" s="70"/>
      <c r="O12" s="70"/>
      <c r="P12" s="71"/>
    </row>
    <row r="13" spans="2:16" ht="22.5" customHeight="1">
      <c r="B13" s="66"/>
      <c r="C13" s="68"/>
      <c r="D13" s="68"/>
      <c r="E13" s="67">
        <v>2017</v>
      </c>
      <c r="F13" s="67">
        <v>2018</v>
      </c>
      <c r="G13" s="67">
        <v>2019</v>
      </c>
      <c r="H13" s="62">
        <v>2020</v>
      </c>
      <c r="I13" s="63"/>
      <c r="J13" s="64"/>
      <c r="K13" s="62">
        <v>2021</v>
      </c>
      <c r="L13" s="63"/>
      <c r="M13" s="64"/>
      <c r="N13" s="62">
        <v>2022</v>
      </c>
      <c r="O13" s="63"/>
      <c r="P13" s="64"/>
    </row>
    <row r="14" spans="2:16" ht="37.5">
      <c r="B14" s="66"/>
      <c r="C14" s="68"/>
      <c r="D14" s="68"/>
      <c r="E14" s="68"/>
      <c r="F14" s="68"/>
      <c r="G14" s="68"/>
      <c r="H14" s="1" t="s">
        <v>60</v>
      </c>
      <c r="I14" s="1" t="s">
        <v>59</v>
      </c>
      <c r="J14" s="1" t="s">
        <v>61</v>
      </c>
      <c r="K14" s="1" t="s">
        <v>60</v>
      </c>
      <c r="L14" s="1" t="s">
        <v>59</v>
      </c>
      <c r="M14" s="1" t="s">
        <v>61</v>
      </c>
      <c r="N14" s="1" t="s">
        <v>60</v>
      </c>
      <c r="O14" s="1" t="s">
        <v>59</v>
      </c>
      <c r="P14" s="1" t="s">
        <v>61</v>
      </c>
    </row>
    <row r="15" spans="2:16" ht="18.75">
      <c r="B15" s="66"/>
      <c r="C15" s="69"/>
      <c r="D15" s="69"/>
      <c r="E15" s="69"/>
      <c r="F15" s="69"/>
      <c r="G15" s="69"/>
      <c r="H15" s="1" t="s">
        <v>62</v>
      </c>
      <c r="I15" s="1" t="s">
        <v>63</v>
      </c>
      <c r="J15" s="1" t="s">
        <v>64</v>
      </c>
      <c r="K15" s="1" t="s">
        <v>62</v>
      </c>
      <c r="L15" s="1" t="s">
        <v>63</v>
      </c>
      <c r="M15" s="1" t="s">
        <v>64</v>
      </c>
      <c r="N15" s="1" t="s">
        <v>62</v>
      </c>
      <c r="O15" s="1" t="s">
        <v>63</v>
      </c>
      <c r="P15" s="1" t="s">
        <v>64</v>
      </c>
    </row>
    <row r="16" spans="2:16" ht="18.75">
      <c r="B16" s="17" t="s">
        <v>167</v>
      </c>
      <c r="C16" s="8" t="s">
        <v>2</v>
      </c>
      <c r="D16" s="8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20.25">
      <c r="B17" s="46">
        <v>1</v>
      </c>
      <c r="C17" s="4" t="s">
        <v>68</v>
      </c>
      <c r="D17" s="32" t="s">
        <v>43</v>
      </c>
      <c r="E17" s="26">
        <v>29.499</v>
      </c>
      <c r="F17" s="26">
        <v>29.414</v>
      </c>
      <c r="G17" s="26">
        <v>29.438</v>
      </c>
      <c r="H17" s="26">
        <v>29.472</v>
      </c>
      <c r="I17" s="26">
        <v>29.508</v>
      </c>
      <c r="J17" s="26">
        <v>29.596</v>
      </c>
      <c r="K17" s="26">
        <v>29.531</v>
      </c>
      <c r="L17" s="26">
        <v>29.59</v>
      </c>
      <c r="M17" s="26">
        <v>29.611</v>
      </c>
      <c r="N17" s="26">
        <v>29.537</v>
      </c>
      <c r="O17" s="26">
        <v>29.59</v>
      </c>
      <c r="P17" s="26">
        <v>29.611</v>
      </c>
    </row>
    <row r="18" spans="2:16" ht="20.25">
      <c r="B18" s="46">
        <v>2</v>
      </c>
      <c r="C18" s="6" t="s">
        <v>69</v>
      </c>
      <c r="D18" s="32" t="s">
        <v>43</v>
      </c>
      <c r="E18" s="26">
        <v>17.251</v>
      </c>
      <c r="F18" s="26">
        <v>17.119</v>
      </c>
      <c r="G18" s="40">
        <v>17</v>
      </c>
      <c r="H18" s="26">
        <v>16.819</v>
      </c>
      <c r="I18" s="26">
        <v>16.853</v>
      </c>
      <c r="J18" s="26">
        <v>16.937</v>
      </c>
      <c r="K18" s="26">
        <v>16.723</v>
      </c>
      <c r="L18" s="26">
        <v>16.757</v>
      </c>
      <c r="M18" s="26">
        <v>16.84</v>
      </c>
      <c r="N18" s="26">
        <v>16.617</v>
      </c>
      <c r="O18" s="26">
        <v>16.65</v>
      </c>
      <c r="P18" s="26">
        <v>16.733</v>
      </c>
    </row>
    <row r="19" spans="2:16" ht="20.25">
      <c r="B19" s="46">
        <v>3</v>
      </c>
      <c r="C19" s="6" t="s">
        <v>70</v>
      </c>
      <c r="D19" s="32" t="s">
        <v>43</v>
      </c>
      <c r="E19" s="26">
        <v>6.804</v>
      </c>
      <c r="F19" s="26">
        <v>6.918</v>
      </c>
      <c r="G19" s="26">
        <v>7.016</v>
      </c>
      <c r="H19" s="26">
        <v>7.086</v>
      </c>
      <c r="I19" s="26">
        <v>7.1</v>
      </c>
      <c r="J19" s="26">
        <v>7.135</v>
      </c>
      <c r="K19" s="26">
        <v>7.188</v>
      </c>
      <c r="L19" s="26">
        <v>7.203</v>
      </c>
      <c r="M19" s="26">
        <v>7.239</v>
      </c>
      <c r="N19" s="26">
        <v>7.243</v>
      </c>
      <c r="O19" s="26">
        <v>7.258</v>
      </c>
      <c r="P19" s="26">
        <v>7.294</v>
      </c>
    </row>
    <row r="20" spans="2:16" ht="20.25">
      <c r="B20" s="46">
        <v>4</v>
      </c>
      <c r="C20" s="4" t="s">
        <v>45</v>
      </c>
      <c r="D20" s="32" t="s">
        <v>46</v>
      </c>
      <c r="E20" s="26">
        <v>70.36</v>
      </c>
      <c r="F20" s="26">
        <v>70.8</v>
      </c>
      <c r="G20" s="26">
        <v>71.3</v>
      </c>
      <c r="H20" s="26">
        <v>71.5</v>
      </c>
      <c r="I20" s="26">
        <v>71.7</v>
      </c>
      <c r="J20" s="26">
        <v>71.8</v>
      </c>
      <c r="K20" s="30">
        <v>72</v>
      </c>
      <c r="L20" s="26">
        <v>72.4</v>
      </c>
      <c r="M20" s="26">
        <v>72.6</v>
      </c>
      <c r="N20" s="26">
        <v>72.6</v>
      </c>
      <c r="O20" s="26">
        <v>72.8</v>
      </c>
      <c r="P20" s="26">
        <v>72.9</v>
      </c>
    </row>
    <row r="21" spans="2:16" ht="75.75" customHeight="1">
      <c r="B21" s="46">
        <v>5</v>
      </c>
      <c r="C21" s="4" t="s">
        <v>47</v>
      </c>
      <c r="D21" s="32" t="s">
        <v>48</v>
      </c>
      <c r="E21" s="26">
        <v>10.31</v>
      </c>
      <c r="F21" s="29">
        <f>279/F17</f>
        <v>9.485279118786972</v>
      </c>
      <c r="G21" s="29">
        <f>300/G17</f>
        <v>10.190909708539984</v>
      </c>
      <c r="H21" s="29">
        <v>10.14</v>
      </c>
      <c r="I21" s="29">
        <f>300/I17</f>
        <v>10.1667344448963</v>
      </c>
      <c r="J21" s="29">
        <v>10.18</v>
      </c>
      <c r="K21" s="29">
        <f>320/M17</f>
        <v>10.80679477221303</v>
      </c>
      <c r="L21" s="29">
        <f>320/L17</f>
        <v>10.81446434606286</v>
      </c>
      <c r="M21" s="29">
        <f>320/K17</f>
        <v>10.836070569909587</v>
      </c>
      <c r="N21" s="29">
        <f>340/P17</f>
        <v>11.482219445476343</v>
      </c>
      <c r="O21" s="29">
        <f>340/O17</f>
        <v>11.490368367691788</v>
      </c>
      <c r="P21" s="29">
        <f>340/N17</f>
        <v>11.510986220672377</v>
      </c>
    </row>
    <row r="22" spans="2:16" ht="20.25">
      <c r="B22" s="46">
        <v>6</v>
      </c>
      <c r="C22" s="4" t="s">
        <v>71</v>
      </c>
      <c r="D22" s="32" t="s">
        <v>72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ht="31.5">
      <c r="B23" s="46">
        <v>7</v>
      </c>
      <c r="C23" s="4" t="s">
        <v>49</v>
      </c>
      <c r="D23" s="32" t="s">
        <v>50</v>
      </c>
      <c r="E23" s="29">
        <v>12.34</v>
      </c>
      <c r="F23" s="29">
        <f>350/F17</f>
        <v>11.899095668729176</v>
      </c>
      <c r="G23" s="29">
        <f>360/G17</f>
        <v>12.229091650247979</v>
      </c>
      <c r="H23" s="29">
        <v>11.92</v>
      </c>
      <c r="I23" s="29">
        <f>350/I17</f>
        <v>11.86119018571235</v>
      </c>
      <c r="J23" s="29">
        <v>11.83</v>
      </c>
      <c r="K23" s="29">
        <v>11.55</v>
      </c>
      <c r="L23" s="29">
        <f>340/L17</f>
        <v>11.490368367691788</v>
      </c>
      <c r="M23" s="29">
        <v>11.46</v>
      </c>
      <c r="N23" s="29">
        <v>11.21</v>
      </c>
      <c r="O23" s="29">
        <f>330/O17</f>
        <v>11.152416356877323</v>
      </c>
      <c r="P23" s="29">
        <v>11.13</v>
      </c>
    </row>
    <row r="24" spans="2:37" ht="20.25">
      <c r="B24" s="46">
        <v>8</v>
      </c>
      <c r="C24" s="4" t="s">
        <v>51</v>
      </c>
      <c r="D24" s="32" t="s">
        <v>52</v>
      </c>
      <c r="E24" s="26">
        <v>-2.03</v>
      </c>
      <c r="F24" s="26">
        <v>-2.41</v>
      </c>
      <c r="G24" s="26">
        <v>-2.04</v>
      </c>
      <c r="H24" s="26">
        <f>H21-H23</f>
        <v>-1.7799999999999994</v>
      </c>
      <c r="I24" s="29">
        <f aca="true" t="shared" si="0" ref="I24:P24">I21-I23</f>
        <v>-1.6944557408160499</v>
      </c>
      <c r="J24" s="26">
        <f t="shared" si="0"/>
        <v>-1.6500000000000004</v>
      </c>
      <c r="K24" s="29">
        <f t="shared" si="0"/>
        <v>-0.7432052277869712</v>
      </c>
      <c r="L24" s="29">
        <f t="shared" si="0"/>
        <v>-0.6759040216289289</v>
      </c>
      <c r="M24" s="29">
        <f t="shared" si="0"/>
        <v>-0.6239294300904135</v>
      </c>
      <c r="N24" s="29">
        <f t="shared" si="0"/>
        <v>0.2722194454763418</v>
      </c>
      <c r="O24" s="29">
        <f t="shared" si="0"/>
        <v>0.33795201081446535</v>
      </c>
      <c r="P24" s="29">
        <f t="shared" si="0"/>
        <v>0.3809862206723764</v>
      </c>
      <c r="W24" s="60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2:16" ht="20.25">
      <c r="B25" s="46">
        <v>9</v>
      </c>
      <c r="C25" s="4" t="s">
        <v>172</v>
      </c>
      <c r="D25" s="32" t="s">
        <v>73</v>
      </c>
      <c r="E25" s="26">
        <v>-0.168</v>
      </c>
      <c r="F25" s="26">
        <v>0.116</v>
      </c>
      <c r="G25" s="26">
        <v>0.044</v>
      </c>
      <c r="H25" s="26">
        <v>0.056</v>
      </c>
      <c r="I25" s="26">
        <v>0.065</v>
      </c>
      <c r="J25" s="26">
        <v>0.067</v>
      </c>
      <c r="K25" s="26">
        <v>0.068</v>
      </c>
      <c r="L25" s="26">
        <v>0.077</v>
      </c>
      <c r="M25" s="26">
        <v>0.078</v>
      </c>
      <c r="N25" s="26">
        <v>0.064</v>
      </c>
      <c r="O25" s="26">
        <v>0.074</v>
      </c>
      <c r="P25" s="26">
        <v>0.075</v>
      </c>
    </row>
    <row r="26" spans="2:16" ht="20.25">
      <c r="B26" s="47" t="s">
        <v>166</v>
      </c>
      <c r="C26" s="8" t="s">
        <v>74</v>
      </c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ht="20.25">
      <c r="B27" s="48">
        <v>10</v>
      </c>
      <c r="C27" s="5" t="s">
        <v>74</v>
      </c>
      <c r="D27" s="32" t="s">
        <v>53</v>
      </c>
      <c r="E27" s="26">
        <v>8677.8</v>
      </c>
      <c r="F27" s="26">
        <v>8506.1</v>
      </c>
      <c r="G27" s="29">
        <v>8739.11</v>
      </c>
      <c r="H27" s="29">
        <f>H31+H39+H47+H54+1140+600</f>
        <v>9250.004385187862</v>
      </c>
      <c r="I27" s="29">
        <f>I31+I39+I47+I54+1140+600</f>
        <v>9290.682962725203</v>
      </c>
      <c r="J27" s="29">
        <f>J31+J39+J47+J54+1140+600</f>
        <v>9342.741023833405</v>
      </c>
      <c r="K27" s="29">
        <f>K31+K39+K47+K54+1182+600</f>
        <v>9596.638885785796</v>
      </c>
      <c r="L27" s="29">
        <f>L31+L39+L47+L54+1188+600</f>
        <v>9673.600416995301</v>
      </c>
      <c r="M27" s="29">
        <f>M31+M39+M47+M54+1200+600</f>
        <v>9795.408310475932</v>
      </c>
      <c r="N27" s="29">
        <f>N31+N39+N47+N54+1230+600</f>
        <v>9970.198604504709</v>
      </c>
      <c r="O27" s="29">
        <f>O31+O39+O47+O54+1239+600</f>
        <v>10085.20641407255</v>
      </c>
      <c r="P27" s="29">
        <f>P31+P39+P47+P54+1265+600</f>
        <v>10267.646317182474</v>
      </c>
    </row>
    <row r="28" spans="2:16" ht="31.5">
      <c r="B28" s="46">
        <v>11</v>
      </c>
      <c r="C28" s="4" t="s">
        <v>75</v>
      </c>
      <c r="D28" s="32" t="s">
        <v>11</v>
      </c>
      <c r="E28" s="26">
        <v>99.03</v>
      </c>
      <c r="F28" s="26">
        <v>95.2</v>
      </c>
      <c r="G28" s="29">
        <f>G27/F27/G29*10000</f>
        <v>98.68343890768186</v>
      </c>
      <c r="H28" s="29">
        <f>H27/G27/H29*10000</f>
        <v>101.9613417048484</v>
      </c>
      <c r="I28" s="29">
        <f>I27/G27/I29*10000</f>
        <v>102.67678788160157</v>
      </c>
      <c r="J28" s="29">
        <f aca="true" t="shared" si="1" ref="J28:P28">J27/G27/J29*10000</f>
        <v>103.39191182009745</v>
      </c>
      <c r="K28" s="29">
        <f t="shared" si="1"/>
        <v>99.52743498649149</v>
      </c>
      <c r="L28" s="29">
        <f t="shared" si="1"/>
        <v>100.08797563484984</v>
      </c>
      <c r="M28" s="29">
        <f t="shared" si="1"/>
        <v>100.90964669813616</v>
      </c>
      <c r="N28" s="29">
        <f t="shared" si="1"/>
        <v>100.07957801296389</v>
      </c>
      <c r="O28" s="29">
        <f t="shared" si="1"/>
        <v>100.60305034243348</v>
      </c>
      <c r="P28" s="29">
        <f t="shared" si="1"/>
        <v>101.2763420359032</v>
      </c>
    </row>
    <row r="29" spans="2:16" ht="20.25">
      <c r="B29" s="46">
        <v>12</v>
      </c>
      <c r="C29" s="4" t="s">
        <v>54</v>
      </c>
      <c r="D29" s="32" t="s">
        <v>76</v>
      </c>
      <c r="E29" s="26">
        <v>105.2</v>
      </c>
      <c r="F29" s="26">
        <v>102.9</v>
      </c>
      <c r="G29" s="26">
        <v>104.11</v>
      </c>
      <c r="H29" s="26">
        <v>103.81</v>
      </c>
      <c r="I29" s="26">
        <v>103.54</v>
      </c>
      <c r="J29" s="26">
        <v>103.4</v>
      </c>
      <c r="K29" s="26">
        <v>104.24</v>
      </c>
      <c r="L29" s="26">
        <v>104.03</v>
      </c>
      <c r="M29" s="26">
        <v>103.9</v>
      </c>
      <c r="N29" s="26">
        <v>103.81</v>
      </c>
      <c r="O29" s="26">
        <v>103.63</v>
      </c>
      <c r="P29" s="26">
        <v>103.5</v>
      </c>
    </row>
    <row r="30" spans="2:16" ht="20.25">
      <c r="B30" s="47" t="s">
        <v>165</v>
      </c>
      <c r="C30" s="8" t="s">
        <v>117</v>
      </c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20.25">
      <c r="B31" s="48">
        <v>13</v>
      </c>
      <c r="C31" s="9" t="s">
        <v>77</v>
      </c>
      <c r="D31" s="35" t="s">
        <v>53</v>
      </c>
      <c r="E31" s="26">
        <v>366.9</v>
      </c>
      <c r="F31" s="26">
        <v>327.9</v>
      </c>
      <c r="G31" s="30">
        <f>F31*G32*115.1/10000</f>
        <v>389.49011279999996</v>
      </c>
      <c r="H31" s="30">
        <f>G31*H32*101/10000</f>
        <v>395.35193899763993</v>
      </c>
      <c r="I31" s="30">
        <f>G31*I32*103.4/10000</f>
        <v>409.1765010613632</v>
      </c>
      <c r="J31" s="30">
        <f>G31*J32*103.4/10000</f>
        <v>410.787432167904</v>
      </c>
      <c r="K31" s="30">
        <f>H31*K32*104.6/10000</f>
        <v>416.8464332170636</v>
      </c>
      <c r="L31" s="30">
        <f>I31*L32*103.9/10000</f>
        <v>433.21193791020875</v>
      </c>
      <c r="M31" s="30">
        <f>J31*M32*103.9/10000</f>
        <v>437.47834557301366</v>
      </c>
      <c r="N31" s="30">
        <f>K31*N32*103.9/10000</f>
        <v>439.59999577421695</v>
      </c>
      <c r="O31" s="30">
        <f>L31*O32*104/10000</f>
        <v>460.90284498142927</v>
      </c>
      <c r="P31" s="30">
        <f>M31*P32*104/10000</f>
        <v>468.62680377781226</v>
      </c>
    </row>
    <row r="32" spans="2:16" ht="31.5">
      <c r="B32" s="48">
        <v>14</v>
      </c>
      <c r="C32" s="9" t="s">
        <v>55</v>
      </c>
      <c r="D32" s="35" t="s">
        <v>11</v>
      </c>
      <c r="E32" s="26">
        <v>97.03</v>
      </c>
      <c r="F32" s="26">
        <v>84.7</v>
      </c>
      <c r="G32" s="26">
        <v>103.2</v>
      </c>
      <c r="H32" s="26">
        <v>100.5</v>
      </c>
      <c r="I32" s="26">
        <v>101.6</v>
      </c>
      <c r="J32" s="26">
        <v>102</v>
      </c>
      <c r="K32" s="26">
        <v>100.8</v>
      </c>
      <c r="L32" s="26">
        <v>101.9</v>
      </c>
      <c r="M32" s="26">
        <v>102.5</v>
      </c>
      <c r="N32" s="26">
        <v>101.5</v>
      </c>
      <c r="O32" s="26">
        <v>102.3</v>
      </c>
      <c r="P32" s="26">
        <v>103</v>
      </c>
    </row>
    <row r="33" spans="2:16" ht="39">
      <c r="B33" s="46">
        <v>45</v>
      </c>
      <c r="C33" s="12" t="s">
        <v>78</v>
      </c>
      <c r="D33" s="32" t="s">
        <v>11</v>
      </c>
      <c r="E33" s="26">
        <v>123.2</v>
      </c>
      <c r="F33" s="26">
        <v>82.7</v>
      </c>
      <c r="G33" s="26">
        <v>111.76</v>
      </c>
      <c r="H33" s="26">
        <v>100.9</v>
      </c>
      <c r="I33" s="26">
        <v>101.8</v>
      </c>
      <c r="J33" s="26">
        <v>101.6</v>
      </c>
      <c r="K33" s="26">
        <v>101.2</v>
      </c>
      <c r="L33" s="26">
        <v>101.3</v>
      </c>
      <c r="M33" s="26">
        <v>101.9</v>
      </c>
      <c r="N33" s="26">
        <v>101.5</v>
      </c>
      <c r="O33" s="26">
        <v>101.5</v>
      </c>
      <c r="P33" s="26">
        <v>102</v>
      </c>
    </row>
    <row r="34" spans="2:33" ht="39">
      <c r="B34" s="46">
        <v>46</v>
      </c>
      <c r="C34" s="12" t="s">
        <v>79</v>
      </c>
      <c r="D34" s="32" t="s">
        <v>11</v>
      </c>
      <c r="E34" s="25">
        <v>95.6</v>
      </c>
      <c r="F34" s="26">
        <v>101.1</v>
      </c>
      <c r="G34" s="26">
        <v>99.5</v>
      </c>
      <c r="H34" s="26">
        <v>100.1</v>
      </c>
      <c r="I34" s="26">
        <v>100.5</v>
      </c>
      <c r="J34" s="26">
        <v>100.8</v>
      </c>
      <c r="K34" s="26">
        <v>100.2</v>
      </c>
      <c r="L34" s="26">
        <v>100.2</v>
      </c>
      <c r="M34" s="26">
        <v>101.2</v>
      </c>
      <c r="N34" s="26">
        <v>100.4</v>
      </c>
      <c r="O34" s="26">
        <v>100.5</v>
      </c>
      <c r="P34" s="26">
        <v>101.4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16" ht="20.25">
      <c r="B35" s="46">
        <v>47</v>
      </c>
      <c r="C35" s="4" t="s">
        <v>0</v>
      </c>
      <c r="D35" s="32" t="s">
        <v>1</v>
      </c>
      <c r="E35" s="28">
        <v>55.02</v>
      </c>
      <c r="F35" s="28">
        <v>56.61</v>
      </c>
      <c r="G35" s="28">
        <v>57.58</v>
      </c>
      <c r="H35" s="28">
        <v>58.33</v>
      </c>
      <c r="I35" s="28">
        <v>58.79</v>
      </c>
      <c r="J35" s="28">
        <v>61.13</v>
      </c>
      <c r="K35" s="28">
        <v>59.38</v>
      </c>
      <c r="L35" s="28">
        <v>60.08</v>
      </c>
      <c r="M35" s="28">
        <v>62.96</v>
      </c>
      <c r="N35" s="28">
        <v>60.62</v>
      </c>
      <c r="O35" s="28">
        <v>61.46</v>
      </c>
      <c r="P35" s="28">
        <v>65.1</v>
      </c>
    </row>
    <row r="36" spans="2:16" ht="37.5">
      <c r="B36" s="48">
        <v>48</v>
      </c>
      <c r="C36" s="4" t="s">
        <v>3</v>
      </c>
      <c r="D36" s="32" t="s">
        <v>4</v>
      </c>
      <c r="E36" s="26">
        <v>4.1</v>
      </c>
      <c r="F36" s="26">
        <v>4.24</v>
      </c>
      <c r="G36" s="26">
        <v>4.49</v>
      </c>
      <c r="H36" s="26">
        <v>4.7</v>
      </c>
      <c r="I36" s="26">
        <v>4.7</v>
      </c>
      <c r="J36" s="26">
        <v>4.7</v>
      </c>
      <c r="K36" s="26">
        <v>4.96</v>
      </c>
      <c r="L36" s="26">
        <v>4.96</v>
      </c>
      <c r="M36" s="26">
        <v>4.96</v>
      </c>
      <c r="N36" s="26">
        <v>5.15</v>
      </c>
      <c r="O36" s="26">
        <v>5.15</v>
      </c>
      <c r="P36" s="26">
        <v>5.15</v>
      </c>
    </row>
    <row r="37" spans="2:16" ht="47.25">
      <c r="B37" s="46">
        <v>49</v>
      </c>
      <c r="C37" s="4" t="s">
        <v>80</v>
      </c>
      <c r="D37" s="32" t="s">
        <v>5</v>
      </c>
      <c r="E37" s="26">
        <v>107</v>
      </c>
      <c r="F37" s="26">
        <v>103.4</v>
      </c>
      <c r="G37" s="26">
        <v>105.9</v>
      </c>
      <c r="H37" s="26">
        <v>104.7</v>
      </c>
      <c r="I37" s="26">
        <v>104.7</v>
      </c>
      <c r="J37" s="26">
        <v>104.7</v>
      </c>
      <c r="K37" s="26">
        <v>105.5</v>
      </c>
      <c r="L37" s="26">
        <v>105.5</v>
      </c>
      <c r="M37" s="26">
        <v>105.5</v>
      </c>
      <c r="N37" s="26">
        <v>103.8</v>
      </c>
      <c r="O37" s="26">
        <v>103.8</v>
      </c>
      <c r="P37" s="26">
        <v>103.8</v>
      </c>
    </row>
    <row r="38" spans="2:16" ht="20.25">
      <c r="B38" s="47" t="s">
        <v>164</v>
      </c>
      <c r="C38" s="8" t="s">
        <v>118</v>
      </c>
      <c r="D38" s="3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20.25">
      <c r="B39" s="49">
        <v>50</v>
      </c>
      <c r="C39" s="5" t="s">
        <v>6</v>
      </c>
      <c r="D39" s="36" t="s">
        <v>7</v>
      </c>
      <c r="E39" s="26">
        <v>1490.5</v>
      </c>
      <c r="F39" s="26">
        <v>1455.8</v>
      </c>
      <c r="G39" s="21">
        <v>1526</v>
      </c>
      <c r="H39" s="21">
        <v>1599</v>
      </c>
      <c r="I39" s="21">
        <v>1610</v>
      </c>
      <c r="J39" s="21">
        <v>1656</v>
      </c>
      <c r="K39" s="21">
        <v>1685</v>
      </c>
      <c r="L39" s="21">
        <v>1700</v>
      </c>
      <c r="M39" s="21">
        <v>1786</v>
      </c>
      <c r="N39" s="21">
        <v>1775</v>
      </c>
      <c r="O39" s="21">
        <v>1797</v>
      </c>
      <c r="P39" s="21">
        <v>1916</v>
      </c>
    </row>
    <row r="40" spans="2:16" ht="31.5">
      <c r="B40" s="48">
        <v>51</v>
      </c>
      <c r="C40" s="4" t="s">
        <v>8</v>
      </c>
      <c r="D40" s="32" t="s">
        <v>11</v>
      </c>
      <c r="E40" s="26">
        <v>125.2</v>
      </c>
      <c r="F40" s="26">
        <v>97.1</v>
      </c>
      <c r="G40" s="21">
        <v>101.3</v>
      </c>
      <c r="H40" s="21">
        <v>100.9</v>
      </c>
      <c r="I40" s="21">
        <v>102.2</v>
      </c>
      <c r="J40" s="21">
        <v>104.6</v>
      </c>
      <c r="K40" s="21">
        <v>101.6</v>
      </c>
      <c r="L40" s="21">
        <v>102.1</v>
      </c>
      <c r="M40" s="21">
        <v>104.1</v>
      </c>
      <c r="N40" s="21">
        <v>101.6</v>
      </c>
      <c r="O40" s="21">
        <v>102</v>
      </c>
      <c r="P40" s="21">
        <v>103.5</v>
      </c>
    </row>
    <row r="41" spans="2:16" ht="20.25">
      <c r="B41" s="48">
        <v>52</v>
      </c>
      <c r="C41" s="4" t="s">
        <v>81</v>
      </c>
      <c r="D41" s="32" t="s">
        <v>76</v>
      </c>
      <c r="E41" s="21">
        <v>100.3</v>
      </c>
      <c r="F41" s="21">
        <v>100.6</v>
      </c>
      <c r="G41" s="21">
        <v>103.5</v>
      </c>
      <c r="H41" s="21">
        <v>103.8</v>
      </c>
      <c r="I41" s="21">
        <v>103.2</v>
      </c>
      <c r="J41" s="21">
        <v>103.7</v>
      </c>
      <c r="K41" s="21">
        <v>103.7</v>
      </c>
      <c r="L41" s="21">
        <v>103.4</v>
      </c>
      <c r="M41" s="21">
        <v>103.6</v>
      </c>
      <c r="N41" s="21">
        <v>103.7</v>
      </c>
      <c r="O41" s="21">
        <v>103.6</v>
      </c>
      <c r="P41" s="21">
        <v>103.7</v>
      </c>
    </row>
    <row r="42" spans="2:16" ht="20.25">
      <c r="B42" s="48">
        <v>53</v>
      </c>
      <c r="C42" s="4" t="s">
        <v>178</v>
      </c>
      <c r="D42" s="36" t="s">
        <v>7</v>
      </c>
      <c r="E42" s="21">
        <v>1121.9</v>
      </c>
      <c r="F42" s="21">
        <v>1088.2</v>
      </c>
      <c r="G42" s="21">
        <v>1150.4</v>
      </c>
      <c r="H42" s="21">
        <v>1213</v>
      </c>
      <c r="I42" s="21">
        <v>1217</v>
      </c>
      <c r="J42" s="21">
        <v>1250</v>
      </c>
      <c r="K42" s="21">
        <v>1280</v>
      </c>
      <c r="L42" s="21">
        <v>1290</v>
      </c>
      <c r="M42" s="21">
        <v>1359</v>
      </c>
      <c r="N42" s="21">
        <v>1350</v>
      </c>
      <c r="O42" s="21">
        <v>1367</v>
      </c>
      <c r="P42" s="21">
        <v>1461</v>
      </c>
    </row>
    <row r="43" spans="2:16" ht="31.5">
      <c r="B43" s="48">
        <v>54</v>
      </c>
      <c r="C43" s="4" t="s">
        <v>179</v>
      </c>
      <c r="D43" s="32" t="s">
        <v>11</v>
      </c>
      <c r="E43" s="21">
        <v>131.7</v>
      </c>
      <c r="F43" s="21">
        <v>94.9</v>
      </c>
      <c r="G43" s="21">
        <v>102</v>
      </c>
      <c r="H43" s="21">
        <v>101.3</v>
      </c>
      <c r="I43" s="21">
        <v>102.3</v>
      </c>
      <c r="J43" s="21">
        <v>104.5</v>
      </c>
      <c r="K43" s="21">
        <v>101.7</v>
      </c>
      <c r="L43" s="21">
        <v>102.3</v>
      </c>
      <c r="M43" s="21">
        <v>105</v>
      </c>
      <c r="N43" s="21">
        <v>101.6</v>
      </c>
      <c r="O43" s="21">
        <v>102.3</v>
      </c>
      <c r="P43" s="21">
        <v>103.9</v>
      </c>
    </row>
    <row r="44" spans="2:16" ht="20.25">
      <c r="B44" s="48">
        <v>55</v>
      </c>
      <c r="C44" s="4" t="s">
        <v>180</v>
      </c>
      <c r="D44" s="36" t="s">
        <v>7</v>
      </c>
      <c r="E44" s="21">
        <v>368.6</v>
      </c>
      <c r="F44" s="21">
        <v>367.6</v>
      </c>
      <c r="G44" s="21">
        <v>375.6</v>
      </c>
      <c r="H44" s="21">
        <v>386</v>
      </c>
      <c r="I44" s="21">
        <v>393</v>
      </c>
      <c r="J44" s="21">
        <v>406</v>
      </c>
      <c r="K44" s="21">
        <v>405</v>
      </c>
      <c r="L44" s="21">
        <v>410</v>
      </c>
      <c r="M44" s="21">
        <v>427</v>
      </c>
      <c r="N44" s="21">
        <v>425</v>
      </c>
      <c r="O44" s="21">
        <v>430</v>
      </c>
      <c r="P44" s="21">
        <v>455</v>
      </c>
    </row>
    <row r="45" spans="2:16" ht="31.5">
      <c r="B45" s="48">
        <v>56</v>
      </c>
      <c r="C45" s="4" t="s">
        <v>181</v>
      </c>
      <c r="D45" s="32" t="s">
        <v>11</v>
      </c>
      <c r="E45" s="21">
        <v>107.1</v>
      </c>
      <c r="F45" s="21">
        <v>99.7</v>
      </c>
      <c r="G45" s="21">
        <v>100.2</v>
      </c>
      <c r="H45" s="21">
        <v>99.4</v>
      </c>
      <c r="I45" s="21">
        <v>102</v>
      </c>
      <c r="J45" s="21">
        <v>104.3</v>
      </c>
      <c r="K45" s="21">
        <v>101.3</v>
      </c>
      <c r="L45" s="21">
        <v>101.3</v>
      </c>
      <c r="M45" s="21">
        <v>101.5</v>
      </c>
      <c r="N45" s="21">
        <v>101.3</v>
      </c>
      <c r="O45" s="21">
        <v>101.6</v>
      </c>
      <c r="P45" s="21">
        <v>102.6</v>
      </c>
    </row>
    <row r="46" spans="2:16" ht="20.25">
      <c r="B46" s="50" t="s">
        <v>163</v>
      </c>
      <c r="C46" s="8" t="s">
        <v>65</v>
      </c>
      <c r="D46" s="2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ht="31.5">
      <c r="B47" s="48">
        <v>57</v>
      </c>
      <c r="C47" s="4" t="s">
        <v>82</v>
      </c>
      <c r="D47" s="36" t="s">
        <v>10</v>
      </c>
      <c r="E47" s="26">
        <v>940.1</v>
      </c>
      <c r="F47" s="26">
        <v>624</v>
      </c>
      <c r="G47" s="26">
        <v>555</v>
      </c>
      <c r="H47" s="30">
        <f>G47*H48*H49/10000</f>
        <v>552.842715</v>
      </c>
      <c r="I47" s="30">
        <f>G47*I48*I49/10000</f>
        <v>563.750019</v>
      </c>
      <c r="J47" s="30">
        <f aca="true" t="shared" si="2" ref="J47:P47">G47*J48*J49/10000</f>
        <v>563.2695</v>
      </c>
      <c r="K47" s="30">
        <f t="shared" si="2"/>
        <v>549.66386938875</v>
      </c>
      <c r="L47" s="30">
        <f t="shared" si="2"/>
        <v>573.87496934124</v>
      </c>
      <c r="M47" s="30">
        <f t="shared" si="2"/>
        <v>583.15291335</v>
      </c>
      <c r="N47" s="30">
        <f t="shared" si="2"/>
        <v>553.9622408473699</v>
      </c>
      <c r="O47" s="30">
        <f t="shared" si="2"/>
        <v>590.0553741018163</v>
      </c>
      <c r="P47" s="30">
        <f t="shared" si="2"/>
        <v>603.7382111912549</v>
      </c>
    </row>
    <row r="48" spans="2:16" ht="31.5">
      <c r="B48" s="48">
        <v>58</v>
      </c>
      <c r="C48" s="4" t="s">
        <v>83</v>
      </c>
      <c r="D48" s="32" t="s">
        <v>11</v>
      </c>
      <c r="E48" s="26">
        <v>83.2</v>
      </c>
      <c r="F48" s="26">
        <v>62.95</v>
      </c>
      <c r="G48" s="21">
        <v>89.03</v>
      </c>
      <c r="H48" s="21">
        <v>96.71</v>
      </c>
      <c r="I48" s="21">
        <v>99.39</v>
      </c>
      <c r="J48" s="21">
        <v>99.5</v>
      </c>
      <c r="K48" s="21">
        <v>97</v>
      </c>
      <c r="L48" s="21">
        <v>99.8</v>
      </c>
      <c r="M48" s="21">
        <v>101.5</v>
      </c>
      <c r="N48" s="21">
        <v>99</v>
      </c>
      <c r="O48" s="21">
        <v>101.3</v>
      </c>
      <c r="P48" s="21">
        <v>102</v>
      </c>
    </row>
    <row r="49" spans="2:16" ht="20.25">
      <c r="B49" s="48">
        <v>59</v>
      </c>
      <c r="C49" s="4" t="s">
        <v>84</v>
      </c>
      <c r="D49" s="32" t="s">
        <v>44</v>
      </c>
      <c r="E49" s="26">
        <v>103.82</v>
      </c>
      <c r="F49" s="26">
        <v>105.44</v>
      </c>
      <c r="G49" s="21">
        <v>99.9</v>
      </c>
      <c r="H49" s="21">
        <v>103</v>
      </c>
      <c r="I49" s="21">
        <v>102.2</v>
      </c>
      <c r="J49" s="21">
        <v>102</v>
      </c>
      <c r="K49" s="21">
        <v>102.5</v>
      </c>
      <c r="L49" s="21">
        <v>102</v>
      </c>
      <c r="M49" s="21">
        <v>102</v>
      </c>
      <c r="N49" s="21">
        <v>101.8</v>
      </c>
      <c r="O49" s="21">
        <v>101.5</v>
      </c>
      <c r="P49" s="21">
        <v>101.5</v>
      </c>
    </row>
    <row r="50" spans="2:16" ht="31.5">
      <c r="B50" s="48">
        <v>60</v>
      </c>
      <c r="C50" s="4" t="s">
        <v>12</v>
      </c>
      <c r="D50" s="36" t="s">
        <v>13</v>
      </c>
      <c r="E50" s="26">
        <v>8.157</v>
      </c>
      <c r="F50" s="26">
        <v>4.606</v>
      </c>
      <c r="G50" s="26">
        <v>8.98</v>
      </c>
      <c r="H50" s="26">
        <v>8.98</v>
      </c>
      <c r="I50" s="26">
        <v>9</v>
      </c>
      <c r="J50" s="26">
        <v>9.02</v>
      </c>
      <c r="K50" s="26">
        <v>8.98</v>
      </c>
      <c r="L50" s="26">
        <v>9</v>
      </c>
      <c r="M50" s="26">
        <v>9.02</v>
      </c>
      <c r="N50" s="26">
        <v>9</v>
      </c>
      <c r="O50" s="26">
        <v>9.02</v>
      </c>
      <c r="P50" s="26">
        <v>9.05</v>
      </c>
    </row>
    <row r="51" spans="2:16" ht="20.25">
      <c r="B51" s="47" t="s">
        <v>162</v>
      </c>
      <c r="C51" s="8" t="s">
        <v>119</v>
      </c>
      <c r="D51" s="3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31.5">
      <c r="B52" s="48">
        <v>61</v>
      </c>
      <c r="C52" s="4" t="s">
        <v>85</v>
      </c>
      <c r="D52" s="32" t="s">
        <v>86</v>
      </c>
      <c r="E52" s="26">
        <v>101.8</v>
      </c>
      <c r="F52" s="26">
        <v>104.2</v>
      </c>
      <c r="G52" s="26">
        <v>104</v>
      </c>
      <c r="H52" s="26">
        <v>103.9</v>
      </c>
      <c r="I52" s="26">
        <v>103.8</v>
      </c>
      <c r="J52" s="26">
        <v>103.5</v>
      </c>
      <c r="K52" s="26">
        <v>103.9</v>
      </c>
      <c r="L52" s="26">
        <v>103.8</v>
      </c>
      <c r="M52" s="26">
        <v>103.5</v>
      </c>
      <c r="N52" s="26">
        <v>103.9</v>
      </c>
      <c r="O52" s="26">
        <v>103.8</v>
      </c>
      <c r="P52" s="26">
        <v>103.5</v>
      </c>
    </row>
    <row r="53" spans="2:16" ht="20.25">
      <c r="B53" s="48">
        <v>62</v>
      </c>
      <c r="C53" s="6" t="s">
        <v>87</v>
      </c>
      <c r="D53" s="32" t="s">
        <v>76</v>
      </c>
      <c r="E53" s="26">
        <v>103.1</v>
      </c>
      <c r="F53" s="26">
        <v>102.8</v>
      </c>
      <c r="G53" s="26">
        <v>104</v>
      </c>
      <c r="H53" s="26">
        <v>103.9</v>
      </c>
      <c r="I53" s="26">
        <v>103.7</v>
      </c>
      <c r="J53" s="26">
        <v>103.4</v>
      </c>
      <c r="K53" s="26">
        <v>103.9</v>
      </c>
      <c r="L53" s="26">
        <v>103.8</v>
      </c>
      <c r="M53" s="26">
        <v>103.5</v>
      </c>
      <c r="N53" s="26">
        <v>103.9</v>
      </c>
      <c r="O53" s="26">
        <v>103.8</v>
      </c>
      <c r="P53" s="26">
        <v>103.5</v>
      </c>
    </row>
    <row r="54" spans="2:16" ht="20.25">
      <c r="B54" s="48">
        <v>63</v>
      </c>
      <c r="C54" s="4" t="s">
        <v>15</v>
      </c>
      <c r="D54" s="37" t="s">
        <v>88</v>
      </c>
      <c r="E54" s="26">
        <v>4.349</v>
      </c>
      <c r="F54" s="26">
        <v>4540.5</v>
      </c>
      <c r="G54" s="30">
        <f>F54*G55*G56/10000</f>
        <v>4765.617990000001</v>
      </c>
      <c r="H54" s="30">
        <f>G54*H55*H56/10000</f>
        <v>4962.809731190221</v>
      </c>
      <c r="I54" s="30">
        <f>G54*I55*I56/10000</f>
        <v>4967.75644266384</v>
      </c>
      <c r="J54" s="30">
        <f aca="true" t="shared" si="3" ref="J54:P54">G54*J55*J56/10000</f>
        <v>4972.684091665501</v>
      </c>
      <c r="K54" s="30">
        <f t="shared" si="3"/>
        <v>5163.128583179983</v>
      </c>
      <c r="L54" s="30">
        <f t="shared" si="3"/>
        <v>5178.513509743853</v>
      </c>
      <c r="M54" s="30">
        <f t="shared" si="3"/>
        <v>5188.777051552918</v>
      </c>
      <c r="N54" s="30">
        <f t="shared" si="3"/>
        <v>5371.636367883123</v>
      </c>
      <c r="O54" s="30">
        <f t="shared" si="3"/>
        <v>5398.248194989305</v>
      </c>
      <c r="P54" s="30">
        <f t="shared" si="3"/>
        <v>5414.281302213407</v>
      </c>
    </row>
    <row r="55" spans="2:16" ht="41.25" customHeight="1">
      <c r="B55" s="48">
        <v>64</v>
      </c>
      <c r="C55" s="41" t="s">
        <v>182</v>
      </c>
      <c r="D55" s="42" t="s">
        <v>11</v>
      </c>
      <c r="E55" s="26">
        <v>100.1</v>
      </c>
      <c r="F55" s="26">
        <v>103.2</v>
      </c>
      <c r="G55" s="29">
        <v>102</v>
      </c>
      <c r="H55" s="29">
        <v>101.4</v>
      </c>
      <c r="I55" s="30">
        <v>101.6</v>
      </c>
      <c r="J55" s="30">
        <v>101.8</v>
      </c>
      <c r="K55" s="30">
        <v>101.4</v>
      </c>
      <c r="L55" s="30">
        <v>101.7</v>
      </c>
      <c r="M55" s="29">
        <v>101.9</v>
      </c>
      <c r="N55" s="29">
        <v>101.6</v>
      </c>
      <c r="O55" s="29">
        <v>101.8</v>
      </c>
      <c r="P55" s="29">
        <v>102</v>
      </c>
    </row>
    <row r="56" spans="2:16" ht="30.75" customHeight="1">
      <c r="B56" s="48">
        <v>65</v>
      </c>
      <c r="C56" s="43" t="s">
        <v>183</v>
      </c>
      <c r="D56" s="44" t="s">
        <v>44</v>
      </c>
      <c r="E56" s="26">
        <v>102.7</v>
      </c>
      <c r="F56" s="26">
        <v>102.4</v>
      </c>
      <c r="G56" s="26">
        <v>102.9</v>
      </c>
      <c r="H56" s="26">
        <v>102.7</v>
      </c>
      <c r="I56" s="26">
        <v>102.6</v>
      </c>
      <c r="J56" s="26">
        <v>102.5</v>
      </c>
      <c r="K56" s="26">
        <v>102.6</v>
      </c>
      <c r="L56" s="26">
        <v>102.5</v>
      </c>
      <c r="M56" s="26">
        <v>102.4</v>
      </c>
      <c r="N56" s="26">
        <v>102.4</v>
      </c>
      <c r="O56" s="26">
        <v>102.4</v>
      </c>
      <c r="P56" s="26">
        <v>102.3</v>
      </c>
    </row>
    <row r="57" spans="2:16" ht="20.25">
      <c r="B57" s="48">
        <v>66</v>
      </c>
      <c r="C57" s="43" t="s">
        <v>16</v>
      </c>
      <c r="D57" s="44" t="s">
        <v>53</v>
      </c>
      <c r="E57" s="26">
        <v>1.037</v>
      </c>
      <c r="F57" s="26">
        <v>1.062</v>
      </c>
      <c r="G57" s="40">
        <f>F57*G58*G59/10000</f>
        <v>1.10313126</v>
      </c>
      <c r="H57" s="40">
        <f>G57*H58*H59/10000</f>
        <v>1.1404826225848443</v>
      </c>
      <c r="I57" s="40">
        <f>G57*H58*I59/10000</f>
        <v>1.1403729713376003</v>
      </c>
      <c r="J57" s="40">
        <f aca="true" t="shared" si="4" ref="J57:P57">G57*J58*J59/10000</f>
        <v>1.14047004688848</v>
      </c>
      <c r="K57" s="40">
        <f t="shared" si="4"/>
        <v>1.1824409782697407</v>
      </c>
      <c r="L57" s="40">
        <f t="shared" si="4"/>
        <v>1.188456569599456</v>
      </c>
      <c r="M57" s="40">
        <f t="shared" si="4"/>
        <v>1.1999660882945584</v>
      </c>
      <c r="N57" s="40">
        <f t="shared" si="4"/>
        <v>1.2296392923583557</v>
      </c>
      <c r="O57" s="40">
        <f t="shared" si="4"/>
        <v>1.2387140210146776</v>
      </c>
      <c r="P57" s="40">
        <f t="shared" si="4"/>
        <v>1.2648710540443229</v>
      </c>
    </row>
    <row r="58" spans="2:16" ht="44.25" customHeight="1">
      <c r="B58" s="48">
        <v>67</v>
      </c>
      <c r="C58" s="43" t="s">
        <v>184</v>
      </c>
      <c r="D58" s="44" t="s">
        <v>11</v>
      </c>
      <c r="E58" s="26">
        <v>103.5</v>
      </c>
      <c r="F58" s="26">
        <v>97.2</v>
      </c>
      <c r="G58" s="29">
        <v>99.4</v>
      </c>
      <c r="H58" s="29">
        <v>99.4</v>
      </c>
      <c r="I58" s="29">
        <v>99.5</v>
      </c>
      <c r="J58" s="29">
        <v>99.6</v>
      </c>
      <c r="K58" s="29">
        <v>99.5</v>
      </c>
      <c r="L58" s="29">
        <v>100.16</v>
      </c>
      <c r="M58" s="29">
        <v>101.17</v>
      </c>
      <c r="N58" s="29">
        <v>99.8</v>
      </c>
      <c r="O58" s="29">
        <v>100.22</v>
      </c>
      <c r="P58" s="29">
        <v>101.55</v>
      </c>
    </row>
    <row r="59" spans="2:16" ht="32.25" customHeight="1">
      <c r="B59" s="48">
        <v>68</v>
      </c>
      <c r="C59" s="43" t="s">
        <v>185</v>
      </c>
      <c r="D59" s="44" t="s">
        <v>44</v>
      </c>
      <c r="E59" s="26">
        <v>106.5</v>
      </c>
      <c r="F59" s="26">
        <v>105.4</v>
      </c>
      <c r="G59" s="26">
        <v>104.5</v>
      </c>
      <c r="H59" s="26">
        <v>104.01</v>
      </c>
      <c r="I59" s="26">
        <v>104</v>
      </c>
      <c r="J59" s="26">
        <v>103.8</v>
      </c>
      <c r="K59" s="26">
        <v>104.2</v>
      </c>
      <c r="L59" s="26">
        <v>104.05</v>
      </c>
      <c r="M59" s="26">
        <v>104</v>
      </c>
      <c r="N59" s="26">
        <v>104.2</v>
      </c>
      <c r="O59" s="26">
        <v>104</v>
      </c>
      <c r="P59" s="26">
        <v>103.8</v>
      </c>
    </row>
    <row r="60" spans="2:16" ht="20.25">
      <c r="B60" s="47" t="s">
        <v>159</v>
      </c>
      <c r="C60" s="8" t="s">
        <v>120</v>
      </c>
      <c r="D60" s="33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20.25">
      <c r="B61" s="48">
        <v>69</v>
      </c>
      <c r="C61" s="4" t="s">
        <v>17</v>
      </c>
      <c r="D61" s="32" t="s">
        <v>18</v>
      </c>
      <c r="E61" s="26"/>
      <c r="F61" s="26"/>
      <c r="G61" s="26"/>
      <c r="H61" s="21"/>
      <c r="I61" s="21">
        <v>0.05</v>
      </c>
      <c r="J61" s="21">
        <v>0.05</v>
      </c>
      <c r="K61" s="21"/>
      <c r="L61" s="21">
        <v>0.05</v>
      </c>
      <c r="M61" s="21">
        <v>0.05</v>
      </c>
      <c r="N61" s="21"/>
      <c r="O61" s="21">
        <v>0.05</v>
      </c>
      <c r="P61" s="21">
        <v>0.05</v>
      </c>
    </row>
    <row r="62" spans="2:16" ht="20.25">
      <c r="B62" s="48">
        <v>70</v>
      </c>
      <c r="C62" s="4" t="s">
        <v>19</v>
      </c>
      <c r="D62" s="32" t="s">
        <v>18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20.25">
      <c r="B63" s="46"/>
      <c r="C63" s="12" t="s">
        <v>20</v>
      </c>
      <c r="D63" s="3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ht="20.25">
      <c r="B64" s="48">
        <v>71</v>
      </c>
      <c r="C64" s="4" t="s">
        <v>21</v>
      </c>
      <c r="D64" s="32" t="s">
        <v>18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 ht="20.25">
      <c r="B65" s="46">
        <v>72</v>
      </c>
      <c r="C65" s="10" t="s">
        <v>89</v>
      </c>
      <c r="D65" s="32" t="s">
        <v>18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20.25">
      <c r="B66" s="48">
        <v>73</v>
      </c>
      <c r="C66" s="4" t="s">
        <v>22</v>
      </c>
      <c r="D66" s="32" t="s">
        <v>18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20.25">
      <c r="B67" s="51"/>
      <c r="C67" s="12" t="s">
        <v>66</v>
      </c>
      <c r="D67" s="3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ht="20.25">
      <c r="B68" s="46">
        <v>74</v>
      </c>
      <c r="C68" s="4" t="s">
        <v>21</v>
      </c>
      <c r="D68" s="32" t="s">
        <v>18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ht="20.25">
      <c r="B69" s="46">
        <v>75</v>
      </c>
      <c r="C69" s="4" t="s">
        <v>22</v>
      </c>
      <c r="D69" s="32" t="s">
        <v>18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 ht="20.25">
      <c r="B70" s="47" t="s">
        <v>161</v>
      </c>
      <c r="C70" s="7" t="s">
        <v>121</v>
      </c>
      <c r="D70" s="3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ht="37.5">
      <c r="B71" s="48">
        <v>76</v>
      </c>
      <c r="C71" s="4" t="s">
        <v>90</v>
      </c>
      <c r="D71" s="32" t="s">
        <v>23</v>
      </c>
      <c r="E71" s="26">
        <v>199</v>
      </c>
      <c r="F71" s="26">
        <v>193</v>
      </c>
      <c r="G71" s="26">
        <v>203</v>
      </c>
      <c r="H71" s="26">
        <v>210</v>
      </c>
      <c r="I71" s="26">
        <v>213</v>
      </c>
      <c r="J71" s="26">
        <v>213</v>
      </c>
      <c r="K71" s="26">
        <v>213</v>
      </c>
      <c r="L71" s="26">
        <v>220</v>
      </c>
      <c r="M71" s="26">
        <v>224</v>
      </c>
      <c r="N71" s="26">
        <v>215</v>
      </c>
      <c r="O71" s="26">
        <v>224</v>
      </c>
      <c r="P71" s="26">
        <v>230</v>
      </c>
    </row>
    <row r="72" spans="2:16" ht="37.5">
      <c r="B72" s="46">
        <v>77</v>
      </c>
      <c r="C72" s="4" t="s">
        <v>57</v>
      </c>
      <c r="D72" s="36" t="s">
        <v>24</v>
      </c>
      <c r="E72" s="26">
        <v>1.451</v>
      </c>
      <c r="F72" s="26">
        <v>1.379</v>
      </c>
      <c r="G72" s="26">
        <v>1.394</v>
      </c>
      <c r="H72" s="26">
        <v>1.401</v>
      </c>
      <c r="I72" s="26">
        <v>1.405</v>
      </c>
      <c r="J72" s="40">
        <v>1.41</v>
      </c>
      <c r="K72" s="40">
        <v>1.41</v>
      </c>
      <c r="L72" s="40">
        <v>1.42</v>
      </c>
      <c r="M72" s="26">
        <v>1.425</v>
      </c>
      <c r="N72" s="26">
        <v>1.415</v>
      </c>
      <c r="O72" s="26">
        <v>1.425</v>
      </c>
      <c r="P72" s="26">
        <v>1.435</v>
      </c>
    </row>
    <row r="73" spans="2:16" ht="20.25">
      <c r="B73" s="46">
        <v>78</v>
      </c>
      <c r="C73" s="4" t="s">
        <v>56</v>
      </c>
      <c r="D73" s="32" t="s">
        <v>25</v>
      </c>
      <c r="E73" s="26">
        <v>2.492</v>
      </c>
      <c r="F73" s="26">
        <v>2.24</v>
      </c>
      <c r="G73" s="26">
        <v>2.359</v>
      </c>
      <c r="H73" s="26">
        <v>2.498</v>
      </c>
      <c r="I73" s="26">
        <v>2.509</v>
      </c>
      <c r="J73" s="26">
        <v>2.569</v>
      </c>
      <c r="K73" s="26">
        <v>2.639</v>
      </c>
      <c r="L73" s="26">
        <v>2.709</v>
      </c>
      <c r="M73" s="26">
        <v>2.792</v>
      </c>
      <c r="N73" s="26">
        <v>2.792</v>
      </c>
      <c r="O73" s="26">
        <v>2.874</v>
      </c>
      <c r="P73" s="26">
        <v>2.978</v>
      </c>
    </row>
    <row r="74" spans="2:16" ht="20.25">
      <c r="B74" s="47" t="s">
        <v>160</v>
      </c>
      <c r="C74" s="8" t="s">
        <v>122</v>
      </c>
      <c r="D74" s="33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2:16" ht="20.25">
      <c r="B75" s="46">
        <v>79</v>
      </c>
      <c r="C75" s="5" t="s">
        <v>26</v>
      </c>
      <c r="D75" s="32" t="s">
        <v>29</v>
      </c>
      <c r="E75" s="26">
        <f>E80+E81+E84+E85+E89</f>
        <v>2992.165</v>
      </c>
      <c r="F75" s="26">
        <v>2265.8</v>
      </c>
      <c r="G75" s="26">
        <v>1765.2</v>
      </c>
      <c r="H75" s="29">
        <f>G75*H76*H77/10000</f>
        <v>1843.4216606400003</v>
      </c>
      <c r="I75" s="29">
        <f>G75*I76*I77/10000</f>
        <v>1843.4216606400003</v>
      </c>
      <c r="J75" s="29">
        <f aca="true" t="shared" si="5" ref="J75:P75">G75*J76*J77/10000</f>
        <v>1845.1873902</v>
      </c>
      <c r="K75" s="29">
        <f t="shared" si="5"/>
        <v>1924.3799470789913</v>
      </c>
      <c r="L75" s="29">
        <f t="shared" si="5"/>
        <v>1924.3799470789913</v>
      </c>
      <c r="M75" s="29">
        <f t="shared" si="5"/>
        <v>1928.302011004169</v>
      </c>
      <c r="N75" s="29">
        <f t="shared" si="5"/>
        <v>2008.13184894579</v>
      </c>
      <c r="O75" s="29">
        <f t="shared" si="5"/>
        <v>2008.13184894579</v>
      </c>
      <c r="P75" s="29">
        <f t="shared" si="5"/>
        <v>2026.7418286659315</v>
      </c>
    </row>
    <row r="76" spans="2:16" ht="20.25">
      <c r="B76" s="49">
        <v>80</v>
      </c>
      <c r="C76" s="5" t="s">
        <v>91</v>
      </c>
      <c r="D76" s="32" t="s">
        <v>76</v>
      </c>
      <c r="E76" s="26">
        <v>47.2</v>
      </c>
      <c r="F76" s="26">
        <v>71.1</v>
      </c>
      <c r="G76" s="26">
        <v>74.1</v>
      </c>
      <c r="H76" s="26">
        <v>100.03</v>
      </c>
      <c r="I76" s="26">
        <v>100.03</v>
      </c>
      <c r="J76" s="26">
        <v>100.03</v>
      </c>
      <c r="K76" s="29">
        <v>100.04</v>
      </c>
      <c r="L76" s="29">
        <v>100.04</v>
      </c>
      <c r="M76" s="29">
        <v>100.1</v>
      </c>
      <c r="N76" s="29">
        <v>100.05</v>
      </c>
      <c r="O76" s="29">
        <v>100.05</v>
      </c>
      <c r="P76" s="29">
        <v>100.1</v>
      </c>
    </row>
    <row r="77" spans="2:16" ht="20.25">
      <c r="B77" s="49">
        <v>81</v>
      </c>
      <c r="C77" s="4" t="s">
        <v>27</v>
      </c>
      <c r="D77" s="32" t="s">
        <v>76</v>
      </c>
      <c r="E77" s="26">
        <v>101.7</v>
      </c>
      <c r="F77" s="26">
        <v>106.5</v>
      </c>
      <c r="G77" s="26">
        <v>105.1</v>
      </c>
      <c r="H77" s="26">
        <v>104.4</v>
      </c>
      <c r="I77" s="26">
        <v>104.4</v>
      </c>
      <c r="J77" s="26">
        <v>104.5</v>
      </c>
      <c r="K77" s="26">
        <v>104.35</v>
      </c>
      <c r="L77" s="26">
        <v>104.35</v>
      </c>
      <c r="M77" s="26">
        <v>104.4</v>
      </c>
      <c r="N77" s="26">
        <v>104.3</v>
      </c>
      <c r="O77" s="26">
        <v>104.3</v>
      </c>
      <c r="P77" s="26">
        <v>105</v>
      </c>
    </row>
    <row r="78" spans="2:16" ht="20.25">
      <c r="B78" s="49">
        <v>82</v>
      </c>
      <c r="C78" s="6" t="s">
        <v>173</v>
      </c>
      <c r="D78" s="32" t="s">
        <v>14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20.25">
      <c r="B79" s="49"/>
      <c r="C79" s="15" t="s">
        <v>92</v>
      </c>
      <c r="D79" s="32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ht="20.25">
      <c r="B80" s="49">
        <v>83</v>
      </c>
      <c r="C80" s="5" t="s">
        <v>28</v>
      </c>
      <c r="D80" s="32" t="s">
        <v>29</v>
      </c>
      <c r="E80" s="26">
        <v>300.593</v>
      </c>
      <c r="F80" s="26">
        <v>226.6</v>
      </c>
      <c r="G80" s="26">
        <v>449.8</v>
      </c>
      <c r="H80" s="26">
        <v>204.3</v>
      </c>
      <c r="I80" s="26">
        <v>204.3</v>
      </c>
      <c r="J80" s="26">
        <v>204.3</v>
      </c>
      <c r="K80" s="26">
        <v>205.1</v>
      </c>
      <c r="L80" s="26">
        <v>205.1</v>
      </c>
      <c r="M80" s="26">
        <v>207.1</v>
      </c>
      <c r="N80" s="26">
        <v>205.2</v>
      </c>
      <c r="O80" s="26">
        <v>205.2</v>
      </c>
      <c r="P80" s="26">
        <v>207.3</v>
      </c>
    </row>
    <row r="81" spans="2:16" ht="20.25">
      <c r="B81" s="49">
        <v>84</v>
      </c>
      <c r="C81" s="5" t="s">
        <v>93</v>
      </c>
      <c r="D81" s="32" t="s">
        <v>29</v>
      </c>
      <c r="E81" s="26">
        <v>84.077</v>
      </c>
      <c r="F81" s="26">
        <v>84.077</v>
      </c>
      <c r="G81" s="26">
        <v>80</v>
      </c>
      <c r="H81" s="26">
        <v>80</v>
      </c>
      <c r="I81" s="26">
        <v>80</v>
      </c>
      <c r="J81" s="26">
        <v>80</v>
      </c>
      <c r="K81" s="26">
        <v>80</v>
      </c>
      <c r="L81" s="26">
        <v>80</v>
      </c>
      <c r="M81" s="26">
        <v>80</v>
      </c>
      <c r="N81" s="26">
        <v>80</v>
      </c>
      <c r="O81" s="26">
        <v>80</v>
      </c>
      <c r="P81" s="26">
        <v>80</v>
      </c>
    </row>
    <row r="82" spans="2:16" ht="20.25">
      <c r="B82" s="49">
        <v>85</v>
      </c>
      <c r="C82" s="4" t="s">
        <v>94</v>
      </c>
      <c r="D82" s="32" t="s">
        <v>29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</row>
    <row r="83" spans="2:16" ht="20.25">
      <c r="B83" s="49">
        <v>86</v>
      </c>
      <c r="C83" s="4" t="s">
        <v>95</v>
      </c>
      <c r="D83" s="32" t="s">
        <v>29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</row>
    <row r="84" spans="2:16" ht="20.25">
      <c r="B84" s="49">
        <v>87</v>
      </c>
      <c r="C84" s="4" t="s">
        <v>30</v>
      </c>
      <c r="D84" s="32" t="s">
        <v>29</v>
      </c>
      <c r="E84" s="26">
        <v>2534.696</v>
      </c>
      <c r="F84" s="26">
        <v>2534.696</v>
      </c>
      <c r="G84" s="26">
        <f>G75-G80-G81-G85-G89</f>
        <v>1016.6000000000001</v>
      </c>
      <c r="H84" s="30">
        <f aca="true" t="shared" si="6" ref="H84:P84">H75-H80-H81-H85-H89</f>
        <v>1254.6216606400003</v>
      </c>
      <c r="I84" s="30">
        <f t="shared" si="6"/>
        <v>1254.6216606400003</v>
      </c>
      <c r="J84" s="30">
        <f t="shared" si="6"/>
        <v>1256.3873902</v>
      </c>
      <c r="K84" s="30">
        <f t="shared" si="6"/>
        <v>1235.1799470789915</v>
      </c>
      <c r="L84" s="30">
        <f t="shared" si="6"/>
        <v>1235.1799470789915</v>
      </c>
      <c r="M84" s="30">
        <f t="shared" si="6"/>
        <v>1237.102011004169</v>
      </c>
      <c r="N84" s="30">
        <f t="shared" si="6"/>
        <v>1606.13184894579</v>
      </c>
      <c r="O84" s="30">
        <f t="shared" si="6"/>
        <v>1606.13184894579</v>
      </c>
      <c r="P84" s="30">
        <f t="shared" si="6"/>
        <v>1622.6418286659316</v>
      </c>
    </row>
    <row r="85" spans="2:16" ht="20.25">
      <c r="B85" s="49">
        <v>88</v>
      </c>
      <c r="C85" s="4" t="s">
        <v>96</v>
      </c>
      <c r="D85" s="32" t="s">
        <v>29</v>
      </c>
      <c r="E85" s="26">
        <v>72.499</v>
      </c>
      <c r="F85" s="26">
        <v>29.04</v>
      </c>
      <c r="G85" s="26">
        <v>217.8</v>
      </c>
      <c r="H85" s="26">
        <v>303.5</v>
      </c>
      <c r="I85" s="26">
        <v>303.5</v>
      </c>
      <c r="J85" s="26">
        <v>303.5</v>
      </c>
      <c r="K85" s="26">
        <v>403.1</v>
      </c>
      <c r="L85" s="26">
        <v>403.1</v>
      </c>
      <c r="M85" s="26">
        <v>403.1</v>
      </c>
      <c r="N85" s="26">
        <v>115.8</v>
      </c>
      <c r="O85" s="26">
        <v>115.8</v>
      </c>
      <c r="P85" s="26">
        <v>115.8</v>
      </c>
    </row>
    <row r="86" spans="2:16" ht="20.25">
      <c r="B86" s="49">
        <v>89</v>
      </c>
      <c r="C86" s="5" t="s">
        <v>97</v>
      </c>
      <c r="D86" s="32" t="s">
        <v>29</v>
      </c>
      <c r="E86" s="26">
        <v>10.702</v>
      </c>
      <c r="F86" s="26"/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</row>
    <row r="87" spans="2:16" ht="20.25">
      <c r="B87" s="49">
        <v>90</v>
      </c>
      <c r="C87" s="5" t="s">
        <v>98</v>
      </c>
      <c r="D87" s="32" t="s">
        <v>29</v>
      </c>
      <c r="E87" s="26">
        <v>54.74</v>
      </c>
      <c r="F87" s="26">
        <v>29.04</v>
      </c>
      <c r="G87" s="26">
        <v>211.2</v>
      </c>
      <c r="H87" s="26">
        <v>293.5</v>
      </c>
      <c r="I87" s="26">
        <v>293.5</v>
      </c>
      <c r="J87" s="26">
        <v>293.5</v>
      </c>
      <c r="K87" s="26">
        <v>395.7</v>
      </c>
      <c r="L87" s="26">
        <v>395.7</v>
      </c>
      <c r="M87" s="26">
        <v>395.7</v>
      </c>
      <c r="N87" s="26">
        <v>114.6</v>
      </c>
      <c r="O87" s="26">
        <v>114.6</v>
      </c>
      <c r="P87" s="26">
        <v>114.6</v>
      </c>
    </row>
    <row r="88" spans="2:16" ht="20.25">
      <c r="B88" s="49">
        <v>91</v>
      </c>
      <c r="C88" s="5" t="s">
        <v>99</v>
      </c>
      <c r="D88" s="32" t="s">
        <v>29</v>
      </c>
      <c r="E88" s="26">
        <v>7.057</v>
      </c>
      <c r="F88" s="26"/>
      <c r="G88" s="26">
        <v>6.6</v>
      </c>
      <c r="H88" s="26">
        <v>10</v>
      </c>
      <c r="I88" s="26">
        <v>20</v>
      </c>
      <c r="J88" s="26">
        <v>20</v>
      </c>
      <c r="K88" s="26">
        <v>7.4</v>
      </c>
      <c r="L88" s="26">
        <v>7.4</v>
      </c>
      <c r="M88" s="26">
        <v>7.4</v>
      </c>
      <c r="N88" s="26">
        <v>1.2</v>
      </c>
      <c r="O88" s="26">
        <v>1.2</v>
      </c>
      <c r="P88" s="26">
        <v>1.2</v>
      </c>
    </row>
    <row r="89" spans="2:16" ht="20.25">
      <c r="B89" s="49">
        <v>92</v>
      </c>
      <c r="C89" s="4" t="s">
        <v>31</v>
      </c>
      <c r="D89" s="32" t="s">
        <v>29</v>
      </c>
      <c r="E89" s="26">
        <v>0.3</v>
      </c>
      <c r="F89" s="26">
        <v>0.3</v>
      </c>
      <c r="G89" s="26">
        <v>1</v>
      </c>
      <c r="H89" s="26">
        <v>1</v>
      </c>
      <c r="I89" s="26">
        <v>1</v>
      </c>
      <c r="J89" s="26">
        <v>1</v>
      </c>
      <c r="K89" s="26">
        <v>1</v>
      </c>
      <c r="L89" s="26">
        <v>1</v>
      </c>
      <c r="M89" s="26">
        <v>1</v>
      </c>
      <c r="N89" s="26">
        <v>1</v>
      </c>
      <c r="O89" s="26">
        <v>1</v>
      </c>
      <c r="P89" s="26">
        <v>1</v>
      </c>
    </row>
    <row r="90" spans="2:16" ht="20.25">
      <c r="B90" s="47" t="s">
        <v>168</v>
      </c>
      <c r="C90" s="8" t="s">
        <v>123</v>
      </c>
      <c r="D90" s="3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2:16" ht="20.25">
      <c r="B91" s="49">
        <v>93</v>
      </c>
      <c r="C91" s="15" t="s">
        <v>100</v>
      </c>
      <c r="D91" s="32" t="s">
        <v>7</v>
      </c>
      <c r="E91" s="26">
        <v>816</v>
      </c>
      <c r="F91" s="26">
        <v>883.2</v>
      </c>
      <c r="G91" s="26">
        <v>1089.3</v>
      </c>
      <c r="H91" s="26">
        <v>845.4</v>
      </c>
      <c r="I91" s="26">
        <v>1031.7</v>
      </c>
      <c r="J91" s="26">
        <v>1060.4</v>
      </c>
      <c r="K91" s="26">
        <v>863.4</v>
      </c>
      <c r="L91" s="26">
        <v>1045.5</v>
      </c>
      <c r="M91" s="26">
        <v>1071.3</v>
      </c>
      <c r="N91" s="26">
        <v>884.1</v>
      </c>
      <c r="O91" s="26">
        <v>1061.7</v>
      </c>
      <c r="P91" s="26">
        <v>1089.5</v>
      </c>
    </row>
    <row r="92" spans="2:16" ht="20.25">
      <c r="B92" s="46">
        <v>94</v>
      </c>
      <c r="C92" s="15" t="s">
        <v>125</v>
      </c>
      <c r="D92" s="32" t="s">
        <v>32</v>
      </c>
      <c r="E92" s="26">
        <v>380.8</v>
      </c>
      <c r="F92" s="26">
        <v>395.1</v>
      </c>
      <c r="G92" s="26">
        <v>372</v>
      </c>
      <c r="H92" s="26">
        <v>366.7</v>
      </c>
      <c r="I92" s="26">
        <v>384.7</v>
      </c>
      <c r="J92" s="26">
        <v>408.4</v>
      </c>
      <c r="K92" s="26">
        <v>373.2</v>
      </c>
      <c r="L92" s="26">
        <v>391.6</v>
      </c>
      <c r="M92" s="26">
        <v>417</v>
      </c>
      <c r="N92" s="26">
        <v>388.4</v>
      </c>
      <c r="O92" s="26">
        <v>407.6</v>
      </c>
      <c r="P92" s="26">
        <v>433.8</v>
      </c>
    </row>
    <row r="93" spans="2:16" ht="39">
      <c r="B93" s="46">
        <v>95</v>
      </c>
      <c r="C93" s="15" t="s">
        <v>126</v>
      </c>
      <c r="D93" s="32" t="s">
        <v>32</v>
      </c>
      <c r="E93" s="26">
        <v>287.7</v>
      </c>
      <c r="F93" s="26">
        <v>311.7</v>
      </c>
      <c r="G93" s="26">
        <v>345</v>
      </c>
      <c r="H93" s="26">
        <v>340.9</v>
      </c>
      <c r="I93" s="26">
        <v>357.7</v>
      </c>
      <c r="J93" s="26">
        <v>378.4</v>
      </c>
      <c r="K93" s="26">
        <v>353.2</v>
      </c>
      <c r="L93" s="26">
        <v>370.6</v>
      </c>
      <c r="M93" s="26">
        <v>392</v>
      </c>
      <c r="N93" s="26">
        <v>368.4</v>
      </c>
      <c r="O93" s="26">
        <v>386.6</v>
      </c>
      <c r="P93" s="26">
        <v>408.8</v>
      </c>
    </row>
    <row r="94" spans="2:16" ht="20.25">
      <c r="B94" s="46">
        <v>96</v>
      </c>
      <c r="C94" s="11" t="s">
        <v>130</v>
      </c>
      <c r="D94" s="32" t="s">
        <v>32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</row>
    <row r="95" spans="2:16" ht="20.25">
      <c r="B95" s="46">
        <v>97</v>
      </c>
      <c r="C95" s="11" t="s">
        <v>131</v>
      </c>
      <c r="D95" s="32" t="s">
        <v>32</v>
      </c>
      <c r="E95" s="26">
        <v>232.4</v>
      </c>
      <c r="F95" s="26">
        <v>246.4</v>
      </c>
      <c r="G95" s="26">
        <v>268.8</v>
      </c>
      <c r="H95" s="26">
        <v>262.8</v>
      </c>
      <c r="I95" s="26">
        <v>275.8</v>
      </c>
      <c r="J95" s="26">
        <v>291.7</v>
      </c>
      <c r="K95" s="26">
        <v>278.3</v>
      </c>
      <c r="L95" s="26">
        <v>292</v>
      </c>
      <c r="M95" s="26">
        <v>308.9</v>
      </c>
      <c r="N95" s="26">
        <v>294.4</v>
      </c>
      <c r="O95" s="26">
        <v>309.1</v>
      </c>
      <c r="P95" s="26">
        <v>317</v>
      </c>
    </row>
    <row r="96" spans="2:16" ht="20.25">
      <c r="B96" s="46">
        <v>98</v>
      </c>
      <c r="C96" s="11" t="s">
        <v>132</v>
      </c>
      <c r="D96" s="32" t="s">
        <v>32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</row>
    <row r="97" spans="2:16" ht="20.25">
      <c r="B97" s="46">
        <v>99</v>
      </c>
      <c r="C97" s="11" t="s">
        <v>133</v>
      </c>
      <c r="D97" s="32" t="s">
        <v>32</v>
      </c>
      <c r="E97" s="26">
        <v>17.5</v>
      </c>
      <c r="F97" s="26">
        <v>19.4</v>
      </c>
      <c r="G97" s="26">
        <v>18.6</v>
      </c>
      <c r="H97" s="26">
        <v>19.4</v>
      </c>
      <c r="I97" s="26">
        <v>20.5</v>
      </c>
      <c r="J97" s="26">
        <v>21.5</v>
      </c>
      <c r="K97" s="26">
        <v>19.4</v>
      </c>
      <c r="L97" s="26">
        <v>20.5</v>
      </c>
      <c r="M97" s="26">
        <v>21.5</v>
      </c>
      <c r="N97" s="26">
        <v>19.4</v>
      </c>
      <c r="O97" s="26">
        <v>20.5</v>
      </c>
      <c r="P97" s="26">
        <v>21.5</v>
      </c>
    </row>
    <row r="98" spans="2:16" ht="37.5">
      <c r="B98" s="46">
        <v>100</v>
      </c>
      <c r="C98" s="11" t="s">
        <v>134</v>
      </c>
      <c r="D98" s="32" t="s">
        <v>32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</row>
    <row r="99" spans="2:16" ht="20.25">
      <c r="B99" s="46">
        <v>101</v>
      </c>
      <c r="C99" s="11" t="s">
        <v>135</v>
      </c>
      <c r="D99" s="32" t="s">
        <v>32</v>
      </c>
      <c r="E99" s="26">
        <v>5</v>
      </c>
      <c r="F99" s="26">
        <v>5</v>
      </c>
      <c r="G99" s="26">
        <v>4.1</v>
      </c>
      <c r="H99" s="26">
        <v>4.6</v>
      </c>
      <c r="I99" s="26">
        <v>4.8</v>
      </c>
      <c r="J99" s="26">
        <v>5</v>
      </c>
      <c r="K99" s="26">
        <v>4.7</v>
      </c>
      <c r="L99" s="26">
        <v>4.9</v>
      </c>
      <c r="M99" s="26">
        <v>5.1</v>
      </c>
      <c r="N99" s="26">
        <v>4.9</v>
      </c>
      <c r="O99" s="26">
        <v>5.1</v>
      </c>
      <c r="P99" s="26">
        <v>5.4</v>
      </c>
    </row>
    <row r="100" spans="2:16" ht="20.25">
      <c r="B100" s="46">
        <v>102</v>
      </c>
      <c r="C100" s="11" t="s">
        <v>136</v>
      </c>
      <c r="D100" s="32" t="s">
        <v>32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</row>
    <row r="101" spans="2:16" ht="20.25">
      <c r="B101" s="46">
        <v>103</v>
      </c>
      <c r="C101" s="11" t="s">
        <v>137</v>
      </c>
      <c r="D101" s="32" t="s">
        <v>32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</row>
    <row r="102" spans="2:16" ht="20.25">
      <c r="B102" s="46">
        <v>104</v>
      </c>
      <c r="C102" s="11" t="s">
        <v>138</v>
      </c>
      <c r="D102" s="32" t="s">
        <v>32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</row>
    <row r="103" spans="2:16" ht="20.25">
      <c r="B103" s="46">
        <v>105</v>
      </c>
      <c r="C103" s="11" t="s">
        <v>139</v>
      </c>
      <c r="D103" s="32" t="s">
        <v>32</v>
      </c>
      <c r="E103" s="26">
        <v>21.3</v>
      </c>
      <c r="F103" s="26">
        <v>30.4</v>
      </c>
      <c r="G103" s="26">
        <v>43.1</v>
      </c>
      <c r="H103" s="45">
        <v>43.1</v>
      </c>
      <c r="I103" s="26">
        <v>46.2</v>
      </c>
      <c r="J103" s="26">
        <v>46.2</v>
      </c>
      <c r="K103" s="26">
        <v>43.1</v>
      </c>
      <c r="L103" s="26">
        <v>46.2</v>
      </c>
      <c r="M103" s="26">
        <v>46.2</v>
      </c>
      <c r="N103" s="26">
        <v>43.1</v>
      </c>
      <c r="O103" s="26">
        <v>46.2</v>
      </c>
      <c r="P103" s="26">
        <v>46.2</v>
      </c>
    </row>
    <row r="104" spans="2:16" ht="20.25">
      <c r="B104" s="46">
        <v>106</v>
      </c>
      <c r="C104" s="15" t="s">
        <v>101</v>
      </c>
      <c r="D104" s="32" t="s">
        <v>32</v>
      </c>
      <c r="E104" s="26">
        <v>93.1</v>
      </c>
      <c r="F104" s="26">
        <v>83.4</v>
      </c>
      <c r="G104" s="26">
        <v>27</v>
      </c>
      <c r="H104" s="26">
        <v>25.8</v>
      </c>
      <c r="I104" s="26">
        <v>27</v>
      </c>
      <c r="J104" s="26">
        <v>30</v>
      </c>
      <c r="K104" s="26">
        <v>20</v>
      </c>
      <c r="L104" s="26">
        <v>21</v>
      </c>
      <c r="M104" s="26">
        <v>25</v>
      </c>
      <c r="N104" s="26">
        <v>20</v>
      </c>
      <c r="O104" s="26">
        <v>21</v>
      </c>
      <c r="P104" s="26">
        <v>25</v>
      </c>
    </row>
    <row r="105" spans="2:16" ht="20.25">
      <c r="B105" s="46">
        <v>107</v>
      </c>
      <c r="C105" s="15" t="s">
        <v>127</v>
      </c>
      <c r="D105" s="32" t="s">
        <v>32</v>
      </c>
      <c r="E105" s="26">
        <v>435.2</v>
      </c>
      <c r="F105" s="26">
        <v>488.1</v>
      </c>
      <c r="G105" s="26">
        <v>717.3</v>
      </c>
      <c r="H105" s="26">
        <v>478.7</v>
      </c>
      <c r="I105" s="26">
        <v>647</v>
      </c>
      <c r="J105" s="26">
        <v>652</v>
      </c>
      <c r="K105" s="26">
        <v>490.2</v>
      </c>
      <c r="L105" s="26">
        <v>653.9</v>
      </c>
      <c r="M105" s="26">
        <v>654.3</v>
      </c>
      <c r="N105" s="26">
        <v>495.7</v>
      </c>
      <c r="O105" s="26">
        <v>654.1</v>
      </c>
      <c r="P105" s="26">
        <v>655.7</v>
      </c>
    </row>
    <row r="106" spans="2:16" ht="20.25">
      <c r="B106" s="46">
        <v>108</v>
      </c>
      <c r="C106" s="4" t="s">
        <v>140</v>
      </c>
      <c r="D106" s="32" t="s">
        <v>32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</row>
    <row r="107" spans="2:16" ht="20.25">
      <c r="B107" s="46">
        <v>109</v>
      </c>
      <c r="C107" s="4" t="s">
        <v>141</v>
      </c>
      <c r="D107" s="32" t="s">
        <v>32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</row>
    <row r="108" spans="2:16" ht="20.25">
      <c r="B108" s="46">
        <v>110</v>
      </c>
      <c r="C108" s="4" t="s">
        <v>142</v>
      </c>
      <c r="D108" s="32" t="s">
        <v>32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</row>
    <row r="109" spans="2:16" ht="20.25">
      <c r="B109" s="46">
        <v>111</v>
      </c>
      <c r="C109" s="4" t="s">
        <v>128</v>
      </c>
      <c r="D109" s="32" t="s">
        <v>32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</row>
    <row r="110" spans="2:16" ht="39">
      <c r="B110" s="46">
        <v>112</v>
      </c>
      <c r="C110" s="12" t="s">
        <v>129</v>
      </c>
      <c r="D110" s="32" t="s">
        <v>32</v>
      </c>
      <c r="E110" s="26">
        <v>914.2</v>
      </c>
      <c r="F110" s="26">
        <v>1018.1</v>
      </c>
      <c r="G110" s="26">
        <v>1144.4</v>
      </c>
      <c r="H110" s="26">
        <v>845.4</v>
      </c>
      <c r="I110" s="26">
        <v>1031.7</v>
      </c>
      <c r="J110" s="26">
        <v>1060.4</v>
      </c>
      <c r="K110" s="26">
        <v>863.4</v>
      </c>
      <c r="L110" s="26">
        <v>1045.5</v>
      </c>
      <c r="M110" s="26">
        <v>1071.3</v>
      </c>
      <c r="N110" s="26">
        <v>884.1</v>
      </c>
      <c r="O110" s="26">
        <v>1061.7</v>
      </c>
      <c r="P110" s="26">
        <v>1089.5</v>
      </c>
    </row>
    <row r="111" spans="2:16" ht="20.25">
      <c r="B111" s="46">
        <v>113</v>
      </c>
      <c r="C111" s="11" t="s">
        <v>143</v>
      </c>
      <c r="D111" s="32" t="s">
        <v>32</v>
      </c>
      <c r="E111" s="26">
        <v>133.2</v>
      </c>
      <c r="F111" s="26">
        <v>148</v>
      </c>
      <c r="G111" s="26">
        <v>129.9</v>
      </c>
      <c r="H111" s="26">
        <v>129.9</v>
      </c>
      <c r="I111" s="26">
        <v>130.1</v>
      </c>
      <c r="J111" s="26">
        <v>130.3</v>
      </c>
      <c r="K111" s="26">
        <v>129.9</v>
      </c>
      <c r="L111" s="26">
        <v>130.1</v>
      </c>
      <c r="M111" s="26">
        <v>130.3</v>
      </c>
      <c r="N111" s="26">
        <v>129.9</v>
      </c>
      <c r="O111" s="26">
        <v>130.1</v>
      </c>
      <c r="P111" s="26">
        <v>130.3</v>
      </c>
    </row>
    <row r="112" spans="2:16" ht="20.25">
      <c r="B112" s="46">
        <v>114</v>
      </c>
      <c r="C112" s="11" t="s">
        <v>144</v>
      </c>
      <c r="D112" s="32" t="s">
        <v>32</v>
      </c>
      <c r="E112" s="26">
        <v>1.5</v>
      </c>
      <c r="F112" s="26">
        <v>1.5</v>
      </c>
      <c r="G112" s="26">
        <v>1.7</v>
      </c>
      <c r="H112" s="26">
        <v>1.7</v>
      </c>
      <c r="I112" s="26">
        <v>1.7</v>
      </c>
      <c r="J112" s="26">
        <v>1.7</v>
      </c>
      <c r="K112" s="26">
        <v>1.7</v>
      </c>
      <c r="L112" s="26">
        <v>1.7</v>
      </c>
      <c r="M112" s="26">
        <v>1.7</v>
      </c>
      <c r="N112" s="26">
        <v>1.7</v>
      </c>
      <c r="O112" s="26">
        <v>1.7</v>
      </c>
      <c r="P112" s="26">
        <v>1.7</v>
      </c>
    </row>
    <row r="113" spans="2:16" ht="20.25">
      <c r="B113" s="46">
        <v>115</v>
      </c>
      <c r="C113" s="11" t="s">
        <v>145</v>
      </c>
      <c r="D113" s="32" t="s">
        <v>32</v>
      </c>
      <c r="E113" s="26">
        <v>0.4</v>
      </c>
      <c r="F113" s="26">
        <v>14.9</v>
      </c>
      <c r="G113" s="26">
        <v>6.4</v>
      </c>
      <c r="H113" s="26">
        <v>0.8</v>
      </c>
      <c r="I113" s="26">
        <v>4.9</v>
      </c>
      <c r="J113" s="26">
        <v>5.2</v>
      </c>
      <c r="K113" s="26">
        <v>0.8</v>
      </c>
      <c r="L113" s="26">
        <v>5.5</v>
      </c>
      <c r="M113" s="26">
        <v>5.7</v>
      </c>
      <c r="N113" s="26">
        <v>1</v>
      </c>
      <c r="O113" s="26">
        <v>5.5</v>
      </c>
      <c r="P113" s="26">
        <v>5.9</v>
      </c>
    </row>
    <row r="114" spans="2:16" ht="20.25">
      <c r="B114" s="46">
        <v>116</v>
      </c>
      <c r="C114" s="11" t="s">
        <v>146</v>
      </c>
      <c r="D114" s="32" t="s">
        <v>32</v>
      </c>
      <c r="E114" s="26">
        <v>40.8</v>
      </c>
      <c r="F114" s="26">
        <v>50.5</v>
      </c>
      <c r="G114" s="26">
        <v>36.1</v>
      </c>
      <c r="H114" s="26">
        <v>30.2</v>
      </c>
      <c r="I114" s="26">
        <v>30.2</v>
      </c>
      <c r="J114" s="26">
        <v>36.3</v>
      </c>
      <c r="K114" s="26">
        <v>31.4</v>
      </c>
      <c r="L114" s="26">
        <v>32.2</v>
      </c>
      <c r="M114" s="26">
        <v>37.4</v>
      </c>
      <c r="N114" s="26">
        <v>31.8</v>
      </c>
      <c r="O114" s="26">
        <v>34.3</v>
      </c>
      <c r="P114" s="26">
        <v>38.5</v>
      </c>
    </row>
    <row r="115" spans="2:16" ht="20.25">
      <c r="B115" s="46">
        <v>117</v>
      </c>
      <c r="C115" s="11" t="s">
        <v>147</v>
      </c>
      <c r="D115" s="32" t="s">
        <v>32</v>
      </c>
      <c r="E115" s="26">
        <v>144</v>
      </c>
      <c r="F115" s="26">
        <v>43.7</v>
      </c>
      <c r="G115" s="26">
        <v>65.3</v>
      </c>
      <c r="H115" s="26">
        <v>20.2</v>
      </c>
      <c r="I115" s="26">
        <v>55.4</v>
      </c>
      <c r="J115" s="26">
        <v>56.7</v>
      </c>
      <c r="K115" s="26">
        <v>31.2</v>
      </c>
      <c r="L115" s="26">
        <v>57.5</v>
      </c>
      <c r="M115" s="26">
        <v>57.7</v>
      </c>
      <c r="N115" s="26">
        <v>31.2</v>
      </c>
      <c r="O115" s="26">
        <v>58.9</v>
      </c>
      <c r="P115" s="26">
        <v>61.2</v>
      </c>
    </row>
    <row r="116" spans="2:16" ht="20.25">
      <c r="B116" s="46">
        <v>118</v>
      </c>
      <c r="C116" s="11" t="s">
        <v>148</v>
      </c>
      <c r="D116" s="32" t="s">
        <v>32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</row>
    <row r="117" spans="2:16" ht="20.25">
      <c r="B117" s="46">
        <v>119</v>
      </c>
      <c r="C117" s="11" t="s">
        <v>149</v>
      </c>
      <c r="D117" s="32" t="s">
        <v>32</v>
      </c>
      <c r="E117" s="26">
        <v>491.7</v>
      </c>
      <c r="F117" s="26">
        <v>655.5</v>
      </c>
      <c r="G117" s="26">
        <v>763.1</v>
      </c>
      <c r="H117" s="26">
        <v>559.7</v>
      </c>
      <c r="I117" s="26">
        <v>679.4</v>
      </c>
      <c r="J117" s="26">
        <v>692.3</v>
      </c>
      <c r="K117" s="26">
        <v>560.6</v>
      </c>
      <c r="L117" s="26">
        <v>682.6</v>
      </c>
      <c r="M117" s="26">
        <v>700.6</v>
      </c>
      <c r="N117" s="26">
        <v>579.6</v>
      </c>
      <c r="O117" s="26">
        <v>694.5</v>
      </c>
      <c r="P117" s="26">
        <v>712.2</v>
      </c>
    </row>
    <row r="118" spans="2:16" ht="20.25">
      <c r="B118" s="46">
        <v>120</v>
      </c>
      <c r="C118" s="11" t="s">
        <v>150</v>
      </c>
      <c r="D118" s="32" t="s">
        <v>32</v>
      </c>
      <c r="E118" s="26">
        <v>70.2</v>
      </c>
      <c r="F118" s="26">
        <v>76.9</v>
      </c>
      <c r="G118" s="26">
        <v>78.6</v>
      </c>
      <c r="H118" s="26">
        <v>65.1</v>
      </c>
      <c r="I118" s="26">
        <v>71.1</v>
      </c>
      <c r="J118" s="26">
        <v>77.9</v>
      </c>
      <c r="K118" s="26">
        <v>70</v>
      </c>
      <c r="L118" s="26">
        <v>77</v>
      </c>
      <c r="M118" s="26">
        <v>77.9</v>
      </c>
      <c r="N118" s="26">
        <v>70.1</v>
      </c>
      <c r="O118" s="26">
        <v>77.5</v>
      </c>
      <c r="P118" s="26">
        <v>78.7</v>
      </c>
    </row>
    <row r="119" spans="2:16" ht="20.25">
      <c r="B119" s="46">
        <v>121</v>
      </c>
      <c r="C119" s="11" t="s">
        <v>151</v>
      </c>
      <c r="D119" s="32" t="s">
        <v>32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</row>
    <row r="120" spans="2:16" ht="20.25">
      <c r="B120" s="46">
        <v>122</v>
      </c>
      <c r="C120" s="11" t="s">
        <v>152</v>
      </c>
      <c r="D120" s="32" t="s">
        <v>32</v>
      </c>
      <c r="E120" s="26">
        <v>10.7</v>
      </c>
      <c r="F120" s="26">
        <v>16.6</v>
      </c>
      <c r="G120" s="26">
        <v>46.7</v>
      </c>
      <c r="H120" s="26">
        <v>34.4</v>
      </c>
      <c r="I120" s="26">
        <v>46.7</v>
      </c>
      <c r="J120" s="26">
        <v>46.7</v>
      </c>
      <c r="K120" s="26">
        <v>34.4</v>
      </c>
      <c r="L120" s="26">
        <v>46.7</v>
      </c>
      <c r="M120" s="26">
        <v>46.7</v>
      </c>
      <c r="N120" s="26">
        <v>35</v>
      </c>
      <c r="O120" s="26">
        <v>46.7</v>
      </c>
      <c r="P120" s="26">
        <v>46.7</v>
      </c>
    </row>
    <row r="121" spans="2:16" ht="20.25">
      <c r="B121" s="46">
        <v>123</v>
      </c>
      <c r="C121" s="11" t="s">
        <v>153</v>
      </c>
      <c r="D121" s="32" t="s">
        <v>32</v>
      </c>
      <c r="E121" s="26">
        <v>19.2</v>
      </c>
      <c r="F121" s="26">
        <v>7.8</v>
      </c>
      <c r="G121" s="26">
        <v>10.8</v>
      </c>
      <c r="H121" s="26">
        <v>1.1</v>
      </c>
      <c r="I121" s="26">
        <v>9.9</v>
      </c>
      <c r="J121" s="26">
        <v>11</v>
      </c>
      <c r="K121" s="26">
        <v>1.1</v>
      </c>
      <c r="L121" s="26">
        <v>9.9</v>
      </c>
      <c r="M121" s="26">
        <v>11</v>
      </c>
      <c r="N121" s="26">
        <v>1.5</v>
      </c>
      <c r="O121" s="26">
        <v>10.2</v>
      </c>
      <c r="P121" s="26">
        <v>12</v>
      </c>
    </row>
    <row r="122" spans="2:16" ht="20.25">
      <c r="B122" s="46">
        <v>124</v>
      </c>
      <c r="C122" s="11" t="s">
        <v>154</v>
      </c>
      <c r="D122" s="32" t="s">
        <v>32</v>
      </c>
      <c r="E122" s="26">
        <v>2.5</v>
      </c>
      <c r="F122" s="26">
        <v>2.7</v>
      </c>
      <c r="G122" s="26">
        <v>2.3</v>
      </c>
      <c r="H122" s="26">
        <v>2.3</v>
      </c>
      <c r="I122" s="26">
        <v>2.3</v>
      </c>
      <c r="J122" s="26">
        <v>2.3</v>
      </c>
      <c r="K122" s="26">
        <v>2.3</v>
      </c>
      <c r="L122" s="26">
        <v>2.3</v>
      </c>
      <c r="M122" s="26">
        <v>2.3</v>
      </c>
      <c r="N122" s="26">
        <v>2.3</v>
      </c>
      <c r="O122" s="26">
        <v>2.3</v>
      </c>
      <c r="P122" s="26">
        <v>2.3</v>
      </c>
    </row>
    <row r="123" spans="2:16" ht="20.25">
      <c r="B123" s="46">
        <v>125</v>
      </c>
      <c r="C123" s="11" t="s">
        <v>155</v>
      </c>
      <c r="D123" s="32" t="s">
        <v>32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</row>
    <row r="124" spans="2:16" ht="39">
      <c r="B124" s="46">
        <v>126</v>
      </c>
      <c r="C124" s="15" t="s">
        <v>102</v>
      </c>
      <c r="D124" s="32" t="s">
        <v>32</v>
      </c>
      <c r="E124" s="26">
        <v>-98.2</v>
      </c>
      <c r="F124" s="26">
        <v>-134.9</v>
      </c>
      <c r="G124" s="26">
        <v>-55.1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/>
    </row>
    <row r="125" spans="2:16" ht="39">
      <c r="B125" s="46">
        <v>127</v>
      </c>
      <c r="C125" s="15" t="s">
        <v>103</v>
      </c>
      <c r="D125" s="32" t="s">
        <v>32</v>
      </c>
      <c r="E125" s="26" t="s">
        <v>174</v>
      </c>
      <c r="F125" s="26" t="s">
        <v>174</v>
      </c>
      <c r="G125" s="26" t="s">
        <v>174</v>
      </c>
      <c r="H125" s="26" t="s">
        <v>174</v>
      </c>
      <c r="I125" s="26" t="s">
        <v>174</v>
      </c>
      <c r="J125" s="26" t="s">
        <v>174</v>
      </c>
      <c r="K125" s="26" t="s">
        <v>174</v>
      </c>
      <c r="L125" s="26" t="s">
        <v>174</v>
      </c>
      <c r="M125" s="26" t="s">
        <v>174</v>
      </c>
      <c r="N125" s="26" t="s">
        <v>174</v>
      </c>
      <c r="O125" s="26" t="s">
        <v>174</v>
      </c>
      <c r="P125" s="26" t="s">
        <v>174</v>
      </c>
    </row>
    <row r="126" spans="2:16" ht="20.25">
      <c r="B126" s="50" t="s">
        <v>169</v>
      </c>
      <c r="C126" s="8" t="s">
        <v>33</v>
      </c>
      <c r="D126" s="33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ht="20.25">
      <c r="B127" s="46">
        <v>123</v>
      </c>
      <c r="C127" s="11" t="s">
        <v>104</v>
      </c>
      <c r="D127" s="32" t="s">
        <v>76</v>
      </c>
      <c r="E127" s="26">
        <v>97.3</v>
      </c>
      <c r="F127" s="26">
        <v>98.5</v>
      </c>
      <c r="G127" s="26">
        <v>99.7</v>
      </c>
      <c r="H127" s="26">
        <v>99.9</v>
      </c>
      <c r="I127" s="26">
        <v>100.5</v>
      </c>
      <c r="J127" s="26">
        <v>100.5</v>
      </c>
      <c r="K127" s="26">
        <v>99</v>
      </c>
      <c r="L127" s="26">
        <v>99.3</v>
      </c>
      <c r="M127" s="26">
        <v>99.5</v>
      </c>
      <c r="N127" s="26">
        <v>98.8</v>
      </c>
      <c r="O127" s="26">
        <v>99.5</v>
      </c>
      <c r="P127" s="26">
        <v>100.1</v>
      </c>
    </row>
    <row r="128" spans="2:16" ht="37.5">
      <c r="B128" s="46">
        <v>124</v>
      </c>
      <c r="C128" s="5" t="s">
        <v>171</v>
      </c>
      <c r="D128" s="32" t="s">
        <v>105</v>
      </c>
      <c r="E128" s="26">
        <v>12408</v>
      </c>
      <c r="F128" s="26">
        <v>12454</v>
      </c>
      <c r="G128" s="26">
        <v>12988</v>
      </c>
      <c r="H128" s="30">
        <v>13464</v>
      </c>
      <c r="I128" s="30">
        <v>13462</v>
      </c>
      <c r="J128" s="30">
        <v>13469</v>
      </c>
      <c r="K128" s="30">
        <v>13990</v>
      </c>
      <c r="L128" s="30">
        <v>13983</v>
      </c>
      <c r="M128" s="30">
        <v>14018</v>
      </c>
      <c r="N128" s="30">
        <v>14536</v>
      </c>
      <c r="O128" s="30">
        <v>14498</v>
      </c>
      <c r="P128" s="30">
        <v>14538</v>
      </c>
    </row>
    <row r="129" spans="2:16" ht="20.25">
      <c r="B129" s="46">
        <v>125</v>
      </c>
      <c r="C129" s="6" t="s">
        <v>156</v>
      </c>
      <c r="D129" s="32" t="s">
        <v>105</v>
      </c>
      <c r="E129" s="30">
        <v>13066</v>
      </c>
      <c r="F129" s="30">
        <v>13126</v>
      </c>
      <c r="G129" s="30">
        <v>13768</v>
      </c>
      <c r="H129" s="30">
        <v>14247</v>
      </c>
      <c r="I129" s="30">
        <v>14244</v>
      </c>
      <c r="J129" s="30">
        <v>14250</v>
      </c>
      <c r="K129" s="30">
        <v>14803</v>
      </c>
      <c r="L129" s="30">
        <v>14785</v>
      </c>
      <c r="M129" s="30">
        <v>14820</v>
      </c>
      <c r="N129" s="30">
        <v>15380</v>
      </c>
      <c r="O129" s="30">
        <v>15347</v>
      </c>
      <c r="P129" s="30">
        <v>15390</v>
      </c>
    </row>
    <row r="130" spans="2:16" ht="20.25">
      <c r="B130" s="46">
        <v>126</v>
      </c>
      <c r="C130" s="6" t="s">
        <v>157</v>
      </c>
      <c r="D130" s="32" t="s">
        <v>105</v>
      </c>
      <c r="E130" s="26">
        <v>9930.75</v>
      </c>
      <c r="F130" s="26">
        <v>9995</v>
      </c>
      <c r="G130" s="26">
        <v>10448</v>
      </c>
      <c r="H130" s="30">
        <v>10858</v>
      </c>
      <c r="I130" s="30">
        <v>10860</v>
      </c>
      <c r="J130" s="30">
        <v>10865</v>
      </c>
      <c r="K130" s="30">
        <v>11287</v>
      </c>
      <c r="L130" s="30">
        <v>11273</v>
      </c>
      <c r="M130" s="30">
        <v>11290</v>
      </c>
      <c r="N130" s="30">
        <v>11727</v>
      </c>
      <c r="O130" s="30">
        <v>11676</v>
      </c>
      <c r="P130" s="30">
        <v>11750</v>
      </c>
    </row>
    <row r="131" spans="2:16" ht="20.25">
      <c r="B131" s="46">
        <v>127</v>
      </c>
      <c r="C131" s="6" t="s">
        <v>158</v>
      </c>
      <c r="D131" s="32" t="s">
        <v>105</v>
      </c>
      <c r="E131" s="26">
        <v>13456.25</v>
      </c>
      <c r="F131" s="26">
        <v>13634</v>
      </c>
      <c r="G131" s="26">
        <v>14177</v>
      </c>
      <c r="H131" s="30">
        <v>14740</v>
      </c>
      <c r="I131" s="30">
        <v>14737</v>
      </c>
      <c r="J131" s="30">
        <v>14740</v>
      </c>
      <c r="K131" s="30">
        <v>15315</v>
      </c>
      <c r="L131" s="30">
        <v>15297</v>
      </c>
      <c r="M131" s="30">
        <v>15315</v>
      </c>
      <c r="N131" s="30">
        <v>15912</v>
      </c>
      <c r="O131" s="30">
        <v>15878</v>
      </c>
      <c r="P131" s="30">
        <v>15915</v>
      </c>
    </row>
    <row r="132" spans="2:16" ht="37.5">
      <c r="B132" s="49">
        <v>128</v>
      </c>
      <c r="C132" s="5" t="s">
        <v>106</v>
      </c>
      <c r="D132" s="32" t="s">
        <v>14</v>
      </c>
      <c r="E132" s="26">
        <v>13</v>
      </c>
      <c r="F132" s="26">
        <v>12.9</v>
      </c>
      <c r="G132" s="26">
        <v>12.5</v>
      </c>
      <c r="H132" s="26">
        <v>12.5</v>
      </c>
      <c r="I132" s="26">
        <v>12.4</v>
      </c>
      <c r="J132" s="26">
        <v>12.3</v>
      </c>
      <c r="K132" s="26">
        <v>12</v>
      </c>
      <c r="L132" s="26">
        <v>11.8</v>
      </c>
      <c r="M132" s="26">
        <v>11.8</v>
      </c>
      <c r="N132" s="26">
        <v>11.8</v>
      </c>
      <c r="O132" s="26">
        <v>11.5</v>
      </c>
      <c r="P132" s="26">
        <v>11.5</v>
      </c>
    </row>
    <row r="133" spans="2:16" ht="20.25">
      <c r="B133" s="50" t="s">
        <v>170</v>
      </c>
      <c r="C133" s="8" t="s">
        <v>124</v>
      </c>
      <c r="D133" s="33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2:16" ht="20.25">
      <c r="B134" s="49">
        <v>129</v>
      </c>
      <c r="C134" s="6" t="s">
        <v>107</v>
      </c>
      <c r="D134" s="32" t="s">
        <v>24</v>
      </c>
      <c r="E134" s="26">
        <v>20.3</v>
      </c>
      <c r="F134" s="26">
        <v>20.3</v>
      </c>
      <c r="G134" s="26">
        <v>20.3</v>
      </c>
      <c r="H134" s="26">
        <v>20.3</v>
      </c>
      <c r="I134" s="26">
        <v>20.3</v>
      </c>
      <c r="J134" s="26">
        <v>20.3</v>
      </c>
      <c r="K134" s="26">
        <v>20.4</v>
      </c>
      <c r="L134" s="26">
        <v>20.4</v>
      </c>
      <c r="M134" s="26">
        <v>20.4</v>
      </c>
      <c r="N134" s="26">
        <v>20.5</v>
      </c>
      <c r="O134" s="26">
        <v>20.5</v>
      </c>
      <c r="P134" s="26">
        <v>20.5</v>
      </c>
    </row>
    <row r="135" spans="2:16" ht="20.25">
      <c r="B135" s="49">
        <v>130</v>
      </c>
      <c r="C135" s="6" t="s">
        <v>108</v>
      </c>
      <c r="D135" s="32" t="s">
        <v>73</v>
      </c>
      <c r="E135" s="26">
        <v>10.5</v>
      </c>
      <c r="F135" s="26">
        <v>10.5</v>
      </c>
      <c r="G135" s="26">
        <v>10.5</v>
      </c>
      <c r="H135" s="26">
        <v>10.5</v>
      </c>
      <c r="I135" s="26">
        <v>10.5</v>
      </c>
      <c r="J135" s="26">
        <v>10.5</v>
      </c>
      <c r="K135" s="26">
        <v>10.5</v>
      </c>
      <c r="L135" s="26">
        <v>10.5</v>
      </c>
      <c r="M135" s="26">
        <v>10.6</v>
      </c>
      <c r="N135" s="26">
        <v>10.5</v>
      </c>
      <c r="O135" s="26">
        <v>10.5</v>
      </c>
      <c r="P135" s="26">
        <v>10.6</v>
      </c>
    </row>
    <row r="136" spans="2:16" ht="37.5">
      <c r="B136" s="49">
        <v>131</v>
      </c>
      <c r="C136" s="5" t="s">
        <v>109</v>
      </c>
      <c r="D136" s="32" t="s">
        <v>105</v>
      </c>
      <c r="E136" s="26">
        <v>31242.3</v>
      </c>
      <c r="F136" s="26">
        <v>35772.4</v>
      </c>
      <c r="G136" s="30">
        <v>37562</v>
      </c>
      <c r="H136" s="30">
        <f>G136*H137/100</f>
        <v>38501.05</v>
      </c>
      <c r="I136" s="30">
        <f>I137*G136/100</f>
        <v>38688.86</v>
      </c>
      <c r="J136" s="30">
        <f>G136*J137/100</f>
        <v>38763.984</v>
      </c>
      <c r="K136" s="30">
        <f>H136*K137/100</f>
        <v>39463.576250000006</v>
      </c>
      <c r="L136" s="30">
        <f>I136:I137*L137/100</f>
        <v>39849.5258</v>
      </c>
      <c r="M136" s="30">
        <f>J136*M137/100</f>
        <v>40004.431487999995</v>
      </c>
      <c r="N136" s="30">
        <f>K136*N137/100</f>
        <v>40173.9206225</v>
      </c>
      <c r="O136" s="30">
        <f>L136*O137/100</f>
        <v>40646.516316</v>
      </c>
      <c r="P136" s="30">
        <f>M136*P137/100</f>
        <v>40924.533412223995</v>
      </c>
    </row>
    <row r="137" spans="2:16" ht="37.5">
      <c r="B137" s="49">
        <v>132</v>
      </c>
      <c r="C137" s="5" t="s">
        <v>110</v>
      </c>
      <c r="D137" s="37" t="s">
        <v>76</v>
      </c>
      <c r="E137" s="26">
        <v>102.9</v>
      </c>
      <c r="F137" s="26">
        <v>114.5</v>
      </c>
      <c r="G137" s="26">
        <v>105</v>
      </c>
      <c r="H137" s="26">
        <v>102.5</v>
      </c>
      <c r="I137" s="26">
        <v>103</v>
      </c>
      <c r="J137" s="26">
        <v>103.2</v>
      </c>
      <c r="K137" s="26">
        <v>102.5</v>
      </c>
      <c r="L137" s="26">
        <v>103</v>
      </c>
      <c r="M137" s="26">
        <v>103.2</v>
      </c>
      <c r="N137" s="26">
        <v>101.8</v>
      </c>
      <c r="O137" s="26">
        <v>102</v>
      </c>
      <c r="P137" s="26">
        <v>102.3</v>
      </c>
    </row>
    <row r="138" spans="2:16" ht="56.25">
      <c r="B138" s="49">
        <v>133</v>
      </c>
      <c r="C138" s="5" t="s">
        <v>58</v>
      </c>
      <c r="D138" s="32" t="s">
        <v>67</v>
      </c>
      <c r="E138" s="30">
        <f>E136*55.554/100</f>
        <v>17356.347342</v>
      </c>
      <c r="F138" s="30">
        <v>18597.9</v>
      </c>
      <c r="G138" s="30">
        <v>19527.8</v>
      </c>
      <c r="H138" s="30">
        <v>20308</v>
      </c>
      <c r="I138" s="30">
        <v>20504</v>
      </c>
      <c r="J138" s="30">
        <v>20700</v>
      </c>
      <c r="K138" s="30">
        <f aca="true" t="shared" si="7" ref="K138:P138">H138*K139/100</f>
        <v>21120.32</v>
      </c>
      <c r="L138" s="30">
        <f t="shared" si="7"/>
        <v>21529.2</v>
      </c>
      <c r="M138" s="30">
        <f t="shared" si="7"/>
        <v>21942</v>
      </c>
      <c r="N138" s="30">
        <f t="shared" si="7"/>
        <v>21965.1328</v>
      </c>
      <c r="O138" s="30">
        <f t="shared" si="7"/>
        <v>22605.66</v>
      </c>
      <c r="P138" s="30">
        <f t="shared" si="7"/>
        <v>23258.52</v>
      </c>
    </row>
    <row r="139" spans="2:16" ht="56.25">
      <c r="B139" s="49">
        <v>134</v>
      </c>
      <c r="C139" s="5" t="s">
        <v>58</v>
      </c>
      <c r="D139" s="37" t="s">
        <v>44</v>
      </c>
      <c r="E139" s="30">
        <v>104.5</v>
      </c>
      <c r="F139" s="30">
        <f>F138/E138*100</f>
        <v>107.15330612792941</v>
      </c>
      <c r="G139" s="30">
        <f>G138/F138*100</f>
        <v>105.0000268847558</v>
      </c>
      <c r="H139" s="30">
        <f>H138/G138*100</f>
        <v>103.9953297350444</v>
      </c>
      <c r="I139" s="30">
        <f>I138/G138*100</f>
        <v>104.99902702813426</v>
      </c>
      <c r="J139" s="30">
        <v>106</v>
      </c>
      <c r="K139" s="30">
        <v>104</v>
      </c>
      <c r="L139" s="30">
        <v>105</v>
      </c>
      <c r="M139" s="30">
        <v>106</v>
      </c>
      <c r="N139" s="30">
        <v>104</v>
      </c>
      <c r="O139" s="30">
        <v>105</v>
      </c>
      <c r="P139" s="30">
        <v>106</v>
      </c>
    </row>
    <row r="140" spans="2:16" ht="20.25">
      <c r="B140" s="49">
        <v>135</v>
      </c>
      <c r="C140" s="6" t="s">
        <v>111</v>
      </c>
      <c r="D140" s="37" t="s">
        <v>76</v>
      </c>
      <c r="E140" s="29">
        <f>E139*96.4/100</f>
        <v>100.73800000000001</v>
      </c>
      <c r="F140" s="29">
        <f aca="true" t="shared" si="8" ref="F140:P140">F139*96.4/100</f>
        <v>103.29578710732396</v>
      </c>
      <c r="G140" s="29">
        <f t="shared" si="8"/>
        <v>101.2200259169046</v>
      </c>
      <c r="H140" s="29">
        <f t="shared" si="8"/>
        <v>100.2514978645828</v>
      </c>
      <c r="I140" s="29">
        <f t="shared" si="8"/>
        <v>101.21906205512143</v>
      </c>
      <c r="J140" s="29">
        <f t="shared" si="8"/>
        <v>102.18400000000001</v>
      </c>
      <c r="K140" s="29">
        <f t="shared" si="8"/>
        <v>100.256</v>
      </c>
      <c r="L140" s="29">
        <f t="shared" si="8"/>
        <v>101.22</v>
      </c>
      <c r="M140" s="29">
        <f t="shared" si="8"/>
        <v>102.18400000000001</v>
      </c>
      <c r="N140" s="29">
        <f t="shared" si="8"/>
        <v>100.256</v>
      </c>
      <c r="O140" s="29">
        <f t="shared" si="8"/>
        <v>101.22</v>
      </c>
      <c r="P140" s="29">
        <f t="shared" si="8"/>
        <v>102.18400000000001</v>
      </c>
    </row>
    <row r="141" spans="2:16" ht="20.25">
      <c r="B141" s="49">
        <v>136</v>
      </c>
      <c r="C141" s="6" t="s">
        <v>112</v>
      </c>
      <c r="D141" s="37" t="s">
        <v>14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2:16" ht="20.25">
      <c r="B142" s="49">
        <v>137</v>
      </c>
      <c r="C142" s="6" t="s">
        <v>35</v>
      </c>
      <c r="D142" s="37" t="s">
        <v>113</v>
      </c>
      <c r="E142" s="29">
        <f>E145/E134*100</f>
        <v>0.8768472906403941</v>
      </c>
      <c r="F142" s="29">
        <f>F145/F134*100</f>
        <v>0.6699507389162562</v>
      </c>
      <c r="G142" s="29">
        <f aca="true" t="shared" si="9" ref="G142:P142">G145/G134*100</f>
        <v>0.6354679802955665</v>
      </c>
      <c r="H142" s="29">
        <f t="shared" si="9"/>
        <v>0.6009852216748768</v>
      </c>
      <c r="I142" s="29">
        <f t="shared" si="9"/>
        <v>0.6009852216748768</v>
      </c>
      <c r="J142" s="29">
        <f t="shared" si="9"/>
        <v>0.6009852216748768</v>
      </c>
      <c r="K142" s="29">
        <f t="shared" si="9"/>
        <v>0.5637254901960785</v>
      </c>
      <c r="L142" s="29">
        <f t="shared" si="9"/>
        <v>0.5637254901960785</v>
      </c>
      <c r="M142" s="29">
        <f t="shared" si="9"/>
        <v>0.5637254901960785</v>
      </c>
      <c r="N142" s="29">
        <f t="shared" si="9"/>
        <v>0.526829268292683</v>
      </c>
      <c r="O142" s="29">
        <f t="shared" si="9"/>
        <v>0.526829268292683</v>
      </c>
      <c r="P142" s="29">
        <f t="shared" si="9"/>
        <v>0.526829268292683</v>
      </c>
    </row>
    <row r="143" spans="2:16" ht="20.25">
      <c r="B143" s="49">
        <v>138</v>
      </c>
      <c r="C143" s="5" t="s">
        <v>36</v>
      </c>
      <c r="D143" s="37" t="s">
        <v>14</v>
      </c>
      <c r="E143" s="26">
        <v>1</v>
      </c>
      <c r="F143" s="26">
        <v>1</v>
      </c>
      <c r="G143" s="26">
        <v>0.9</v>
      </c>
      <c r="H143" s="26">
        <v>0.8</v>
      </c>
      <c r="I143" s="26">
        <v>0.8</v>
      </c>
      <c r="J143" s="26">
        <v>0.8</v>
      </c>
      <c r="K143" s="26">
        <v>0.7</v>
      </c>
      <c r="L143" s="26">
        <v>0.7</v>
      </c>
      <c r="M143" s="26">
        <v>0.7</v>
      </c>
      <c r="N143" s="26">
        <v>0.6</v>
      </c>
      <c r="O143" s="26">
        <v>0.6</v>
      </c>
      <c r="P143" s="26">
        <v>0.6</v>
      </c>
    </row>
    <row r="144" spans="2:16" ht="20.25">
      <c r="B144" s="49">
        <v>139</v>
      </c>
      <c r="C144" s="5" t="s">
        <v>114</v>
      </c>
      <c r="D144" s="32" t="s">
        <v>24</v>
      </c>
      <c r="E144" s="26">
        <v>0.178</v>
      </c>
      <c r="F144" s="26">
        <v>0.136</v>
      </c>
      <c r="G144" s="26">
        <v>0.129</v>
      </c>
      <c r="H144" s="26">
        <v>0.122</v>
      </c>
      <c r="I144" s="26">
        <v>0.122</v>
      </c>
      <c r="J144" s="26">
        <v>0.122</v>
      </c>
      <c r="K144" s="26">
        <v>0.115</v>
      </c>
      <c r="L144" s="26">
        <v>0.115</v>
      </c>
      <c r="M144" s="26">
        <v>0.115</v>
      </c>
      <c r="N144" s="26">
        <v>0.108</v>
      </c>
      <c r="O144" s="26">
        <v>0.108</v>
      </c>
      <c r="P144" s="26">
        <v>0.108</v>
      </c>
    </row>
    <row r="145" spans="2:16" ht="37.5">
      <c r="B145" s="49">
        <v>140</v>
      </c>
      <c r="C145" s="5" t="s">
        <v>37</v>
      </c>
      <c r="D145" s="32" t="s">
        <v>24</v>
      </c>
      <c r="E145" s="26">
        <v>0.178</v>
      </c>
      <c r="F145" s="26">
        <v>0.136</v>
      </c>
      <c r="G145" s="26">
        <v>0.129</v>
      </c>
      <c r="H145" s="26">
        <v>0.122</v>
      </c>
      <c r="I145" s="26">
        <v>0.122</v>
      </c>
      <c r="J145" s="26">
        <v>0.122</v>
      </c>
      <c r="K145" s="26">
        <v>0.115</v>
      </c>
      <c r="L145" s="26">
        <v>0.115</v>
      </c>
      <c r="M145" s="26">
        <v>0.115</v>
      </c>
      <c r="N145" s="26">
        <v>0.108</v>
      </c>
      <c r="O145" s="26">
        <v>0.108</v>
      </c>
      <c r="P145" s="26">
        <v>0.108</v>
      </c>
    </row>
    <row r="146" spans="2:16" ht="20.25">
      <c r="B146" s="49">
        <v>141</v>
      </c>
      <c r="C146" s="5" t="s">
        <v>115</v>
      </c>
      <c r="D146" s="32" t="s">
        <v>9</v>
      </c>
      <c r="E146" s="26">
        <v>2191.1</v>
      </c>
      <c r="F146" s="26">
        <v>2344.1</v>
      </c>
      <c r="G146" s="26">
        <v>2431.8</v>
      </c>
      <c r="H146" s="26">
        <v>2468.2</v>
      </c>
      <c r="I146" s="26">
        <v>2480.4</v>
      </c>
      <c r="J146" s="26">
        <v>2490.1</v>
      </c>
      <c r="K146" s="26">
        <v>2524</v>
      </c>
      <c r="L146" s="26">
        <v>2547.4</v>
      </c>
      <c r="M146" s="26">
        <v>2564.8</v>
      </c>
      <c r="N146" s="26">
        <v>2585.6</v>
      </c>
      <c r="O146" s="26">
        <v>2616.1</v>
      </c>
      <c r="P146" s="26">
        <v>2641.8</v>
      </c>
    </row>
    <row r="147" spans="2:16" ht="20.25">
      <c r="B147" s="49">
        <v>142</v>
      </c>
      <c r="C147" s="5" t="s">
        <v>116</v>
      </c>
      <c r="D147" s="32" t="s">
        <v>76</v>
      </c>
      <c r="E147" s="26">
        <v>101.9</v>
      </c>
      <c r="F147" s="26">
        <v>102.9</v>
      </c>
      <c r="G147" s="26">
        <v>103.7</v>
      </c>
      <c r="H147" s="26">
        <v>101.5</v>
      </c>
      <c r="I147" s="26">
        <v>102</v>
      </c>
      <c r="J147" s="26">
        <v>102.4</v>
      </c>
      <c r="K147" s="26">
        <v>102.2</v>
      </c>
      <c r="L147" s="26">
        <v>102.7</v>
      </c>
      <c r="M147" s="26">
        <v>103</v>
      </c>
      <c r="N147" s="26">
        <v>102.4</v>
      </c>
      <c r="O147" s="26">
        <v>102.7</v>
      </c>
      <c r="P147" s="26">
        <v>103</v>
      </c>
    </row>
    <row r="148" spans="2:4" ht="18">
      <c r="B148" s="18"/>
      <c r="C148" s="31"/>
      <c r="D148" s="19"/>
    </row>
    <row r="149" ht="20.25">
      <c r="H149" s="39"/>
    </row>
    <row r="150" ht="20.25">
      <c r="H150" s="39"/>
    </row>
    <row r="151" ht="20.25">
      <c r="H151" s="39"/>
    </row>
    <row r="152" ht="20.25">
      <c r="H152" s="39"/>
    </row>
    <row r="153" spans="3:12" ht="20.25">
      <c r="C153" s="38"/>
      <c r="D153" s="72" t="s">
        <v>190</v>
      </c>
      <c r="E153" s="73"/>
      <c r="F153" s="73"/>
      <c r="G153" s="73"/>
      <c r="H153" s="73"/>
      <c r="I153" s="73"/>
      <c r="J153" s="74"/>
      <c r="K153" s="74"/>
      <c r="L153" s="74"/>
    </row>
  </sheetData>
  <sheetProtection/>
  <mergeCells count="14">
    <mergeCell ref="W24:AK24"/>
    <mergeCell ref="E13:E15"/>
    <mergeCell ref="F13:F15"/>
    <mergeCell ref="H12:P12"/>
    <mergeCell ref="G13:G15"/>
    <mergeCell ref="D153:L153"/>
    <mergeCell ref="B8:P8"/>
    <mergeCell ref="B10:P10"/>
    <mergeCell ref="H13:J13"/>
    <mergeCell ref="K13:M13"/>
    <mergeCell ref="N13:P13"/>
    <mergeCell ref="B12:B15"/>
    <mergeCell ref="C12:C15"/>
    <mergeCell ref="D12:D15"/>
  </mergeCells>
  <printOptions/>
  <pageMargins left="0.3937007874015748" right="0.1968503937007874" top="0.3937007874015748" bottom="0.1968503937007874" header="0" footer="0"/>
  <pageSetup fitToHeight="5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user09-052</cp:lastModifiedBy>
  <cp:lastPrinted>2019-10-28T07:03:35Z</cp:lastPrinted>
  <dcterms:created xsi:type="dcterms:W3CDTF">2013-05-25T16:45:04Z</dcterms:created>
  <dcterms:modified xsi:type="dcterms:W3CDTF">2019-10-28T07:03:58Z</dcterms:modified>
  <cp:category/>
  <cp:version/>
  <cp:contentType/>
  <cp:contentStatus/>
</cp:coreProperties>
</file>