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1436"/>
  </bookViews>
  <sheets>
    <sheet name="доходы" sheetId="1" r:id="rId1"/>
    <sheet name="расходы" sheetId="2" r:id="rId2"/>
  </sheets>
  <definedNames>
    <definedName name="_xlnm._FilterDatabase" localSheetId="1" hidden="1">расходы!$A$3:$M$3</definedName>
  </definedNames>
  <calcPr calcId="145621"/>
</workbook>
</file>

<file path=xl/calcChain.xml><?xml version="1.0" encoding="utf-8"?>
<calcChain xmlns="http://schemas.openxmlformats.org/spreadsheetml/2006/main">
  <c r="H38" i="2" l="1"/>
  <c r="E11" i="2" l="1"/>
  <c r="L49" i="2" l="1"/>
  <c r="M49" i="2" s="1"/>
  <c r="K9" i="1"/>
  <c r="J9" i="1"/>
  <c r="I9" i="1"/>
  <c r="H9" i="1"/>
  <c r="G9" i="1"/>
  <c r="F9" i="1"/>
  <c r="E9" i="1"/>
  <c r="D9" i="1"/>
  <c r="C9" i="1"/>
  <c r="K22" i="1"/>
  <c r="J22" i="1"/>
  <c r="I22" i="1"/>
  <c r="H22" i="1"/>
  <c r="G22" i="1"/>
  <c r="F22" i="1"/>
  <c r="E22" i="1"/>
  <c r="D22" i="1"/>
  <c r="C22" i="1"/>
  <c r="L13" i="1"/>
  <c r="M13" i="1" s="1"/>
  <c r="L12" i="1"/>
  <c r="M12" i="1" s="1"/>
  <c r="K27" i="1"/>
  <c r="K26" i="1" s="1"/>
  <c r="K19" i="1"/>
  <c r="K14" i="1"/>
  <c r="K7" i="1"/>
  <c r="K5" i="1"/>
  <c r="L10" i="2"/>
  <c r="M10" i="2" s="1"/>
  <c r="L44" i="2"/>
  <c r="M44" i="2" s="1"/>
  <c r="K41" i="2"/>
  <c r="J41" i="2"/>
  <c r="I41" i="2"/>
  <c r="H41" i="2"/>
  <c r="G41" i="2"/>
  <c r="F41" i="2"/>
  <c r="L33" i="1"/>
  <c r="L32" i="1"/>
  <c r="L31" i="1"/>
  <c r="M31" i="1" s="1"/>
  <c r="L30" i="1"/>
  <c r="L29" i="1"/>
  <c r="L28" i="1"/>
  <c r="L25" i="1"/>
  <c r="L24" i="1"/>
  <c r="L23" i="1"/>
  <c r="L22" i="1" s="1"/>
  <c r="L21" i="1"/>
  <c r="L20" i="1"/>
  <c r="L18" i="1"/>
  <c r="L17" i="1"/>
  <c r="L16" i="1"/>
  <c r="L15" i="1"/>
  <c r="L11" i="1"/>
  <c r="L8" i="1"/>
  <c r="L6" i="1"/>
  <c r="L48" i="2"/>
  <c r="M48" i="2" s="1"/>
  <c r="L46" i="2"/>
  <c r="M46" i="2" s="1"/>
  <c r="M45" i="2" s="1"/>
  <c r="L43" i="2"/>
  <c r="M43" i="2" s="1"/>
  <c r="L42" i="2"/>
  <c r="M42" i="2" s="1"/>
  <c r="L40" i="2"/>
  <c r="M40" i="2" s="1"/>
  <c r="L39" i="2"/>
  <c r="M39" i="2" s="1"/>
  <c r="L38" i="2"/>
  <c r="M38" i="2" s="1"/>
  <c r="L37" i="2"/>
  <c r="M37" i="2" s="1"/>
  <c r="L35" i="2"/>
  <c r="M35" i="2" s="1"/>
  <c r="L34" i="2"/>
  <c r="M34" i="2" s="1"/>
  <c r="L32" i="2"/>
  <c r="M32" i="2" s="1"/>
  <c r="L31" i="2"/>
  <c r="M31" i="2" s="1"/>
  <c r="L30" i="2"/>
  <c r="M30" i="2" s="1"/>
  <c r="L29" i="2"/>
  <c r="M29" i="2" s="1"/>
  <c r="L28" i="2"/>
  <c r="M28" i="2" s="1"/>
  <c r="L26" i="2"/>
  <c r="M26" i="2" s="1"/>
  <c r="L25" i="2"/>
  <c r="M25" i="2" s="1"/>
  <c r="L24" i="2"/>
  <c r="M24" i="2" s="1"/>
  <c r="L23" i="2"/>
  <c r="M23" i="2" s="1"/>
  <c r="L21" i="2"/>
  <c r="M21" i="2" s="1"/>
  <c r="L20" i="2"/>
  <c r="M20" i="2" s="1"/>
  <c r="L19" i="2"/>
  <c r="M19" i="2" s="1"/>
  <c r="L18" i="2"/>
  <c r="M18" i="2" s="1"/>
  <c r="L16" i="2"/>
  <c r="M16" i="2" s="1"/>
  <c r="M15" i="2" s="1"/>
  <c r="L14" i="2"/>
  <c r="M14" i="2" s="1"/>
  <c r="M13" i="2" s="1"/>
  <c r="L12" i="2"/>
  <c r="M12" i="2" s="1"/>
  <c r="L11" i="2"/>
  <c r="M11" i="2" s="1"/>
  <c r="L9" i="2"/>
  <c r="M9" i="2" s="1"/>
  <c r="L8" i="2"/>
  <c r="M8" i="2" s="1"/>
  <c r="L7" i="2"/>
  <c r="M7" i="2" s="1"/>
  <c r="L6" i="2"/>
  <c r="M6" i="2" s="1"/>
  <c r="L5" i="2"/>
  <c r="M5" i="2" s="1"/>
  <c r="K15" i="2"/>
  <c r="J7" i="1"/>
  <c r="I7" i="1"/>
  <c r="H7" i="1"/>
  <c r="K47" i="2"/>
  <c r="J47" i="2"/>
  <c r="I47" i="2"/>
  <c r="H47" i="2"/>
  <c r="G47" i="2"/>
  <c r="F47" i="2"/>
  <c r="E47" i="2"/>
  <c r="D47" i="2"/>
  <c r="C47" i="2"/>
  <c r="J27" i="1"/>
  <c r="J26" i="1" s="1"/>
  <c r="I27" i="1"/>
  <c r="I26" i="1" s="1"/>
  <c r="H27" i="1"/>
  <c r="H26" i="1" s="1"/>
  <c r="G27" i="1"/>
  <c r="G26" i="1" s="1"/>
  <c r="F27" i="1"/>
  <c r="F26" i="1" s="1"/>
  <c r="E27" i="1"/>
  <c r="E26" i="1" s="1"/>
  <c r="D27" i="1"/>
  <c r="D26" i="1" s="1"/>
  <c r="C27" i="1"/>
  <c r="C26" i="1" s="1"/>
  <c r="J19" i="1"/>
  <c r="I19" i="1"/>
  <c r="H19" i="1"/>
  <c r="G19" i="1"/>
  <c r="F19" i="1"/>
  <c r="E19" i="1"/>
  <c r="D19" i="1"/>
  <c r="J14" i="1"/>
  <c r="I14" i="1"/>
  <c r="H14" i="1"/>
  <c r="G14" i="1"/>
  <c r="F14" i="1"/>
  <c r="E14" i="1"/>
  <c r="J5" i="1"/>
  <c r="I5" i="1"/>
  <c r="H5" i="1"/>
  <c r="G5" i="1"/>
  <c r="F5" i="1"/>
  <c r="E5" i="1"/>
  <c r="D5" i="1"/>
  <c r="C19" i="1"/>
  <c r="C14" i="1"/>
  <c r="C5" i="1"/>
  <c r="D14" i="1"/>
  <c r="K13" i="2"/>
  <c r="J13" i="2"/>
  <c r="I13" i="2"/>
  <c r="H13" i="2"/>
  <c r="G13" i="2"/>
  <c r="F13" i="2"/>
  <c r="E13" i="2"/>
  <c r="D13" i="2"/>
  <c r="E41" i="2"/>
  <c r="D41" i="2"/>
  <c r="C41" i="2"/>
  <c r="C13" i="2"/>
  <c r="K45" i="2"/>
  <c r="K36" i="2"/>
  <c r="K33" i="2"/>
  <c r="K27" i="2"/>
  <c r="K22" i="2"/>
  <c r="K17" i="2"/>
  <c r="K4" i="2"/>
  <c r="J45" i="2"/>
  <c r="I45" i="2"/>
  <c r="H45" i="2"/>
  <c r="G45" i="2"/>
  <c r="F45" i="2"/>
  <c r="E45" i="2"/>
  <c r="D45" i="2"/>
  <c r="C45" i="2"/>
  <c r="J36" i="2"/>
  <c r="I36" i="2"/>
  <c r="H36" i="2"/>
  <c r="G36" i="2"/>
  <c r="F36" i="2"/>
  <c r="E36" i="2"/>
  <c r="D36" i="2"/>
  <c r="C36" i="2"/>
  <c r="J33" i="2"/>
  <c r="I33" i="2"/>
  <c r="H33" i="2"/>
  <c r="G33" i="2"/>
  <c r="F33" i="2"/>
  <c r="E33" i="2"/>
  <c r="D33" i="2"/>
  <c r="C33" i="2"/>
  <c r="J27" i="2"/>
  <c r="I27" i="2"/>
  <c r="H27" i="2"/>
  <c r="G27" i="2"/>
  <c r="F27" i="2"/>
  <c r="E27" i="2"/>
  <c r="D27" i="2"/>
  <c r="C27" i="2"/>
  <c r="J22" i="2"/>
  <c r="I22" i="2"/>
  <c r="H22" i="2"/>
  <c r="G22" i="2"/>
  <c r="F22" i="2"/>
  <c r="E22" i="2"/>
  <c r="D22" i="2"/>
  <c r="C22" i="2"/>
  <c r="J17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J4" i="2"/>
  <c r="I4" i="2"/>
  <c r="H4" i="2"/>
  <c r="G4" i="2"/>
  <c r="F4" i="2"/>
  <c r="E4" i="2"/>
  <c r="D4" i="2"/>
  <c r="C4" i="2"/>
  <c r="M47" i="2" l="1"/>
  <c r="G50" i="2"/>
  <c r="D50" i="2"/>
  <c r="H50" i="2"/>
  <c r="E50" i="2"/>
  <c r="I50" i="2"/>
  <c r="F50" i="2"/>
  <c r="J50" i="2"/>
  <c r="L9" i="1"/>
  <c r="K50" i="2"/>
  <c r="L5" i="1"/>
  <c r="K4" i="1"/>
  <c r="K34" i="1" s="1"/>
  <c r="L26" i="1"/>
  <c r="L19" i="1"/>
  <c r="L14" i="1"/>
  <c r="L27" i="1"/>
  <c r="L45" i="2"/>
  <c r="L4" i="2"/>
  <c r="M4" i="2" s="1"/>
  <c r="L13" i="2"/>
  <c r="L17" i="2"/>
  <c r="L47" i="2"/>
  <c r="L15" i="2"/>
  <c r="L41" i="2"/>
  <c r="L36" i="2"/>
  <c r="L33" i="2"/>
  <c r="L22" i="2"/>
  <c r="L27" i="2"/>
  <c r="M33" i="2"/>
  <c r="M17" i="2"/>
  <c r="M41" i="2"/>
  <c r="M36" i="2"/>
  <c r="M27" i="2"/>
  <c r="M22" i="2"/>
  <c r="C50" i="2"/>
  <c r="H4" i="1"/>
  <c r="H34" i="1" s="1"/>
  <c r="J4" i="1"/>
  <c r="J34" i="1" s="1"/>
  <c r="I4" i="1"/>
  <c r="I34" i="1" s="1"/>
  <c r="L50" i="2" l="1"/>
  <c r="M50" i="2"/>
  <c r="M23" i="1"/>
  <c r="M22" i="1" s="1"/>
  <c r="M11" i="1" l="1"/>
  <c r="M9" i="1" s="1"/>
  <c r="M20" i="1" l="1"/>
  <c r="M19" i="1" s="1"/>
  <c r="M18" i="1"/>
  <c r="M24" i="1" l="1"/>
  <c r="D7" i="1"/>
  <c r="E7" i="1"/>
  <c r="E4" i="1" s="1"/>
  <c r="F7" i="1"/>
  <c r="F4" i="1" s="1"/>
  <c r="G7" i="1"/>
  <c r="G4" i="1" s="1"/>
  <c r="C7" i="1"/>
  <c r="C4" i="1" s="1"/>
  <c r="L7" i="1" l="1"/>
  <c r="M7" i="1" s="1"/>
  <c r="D4" i="1"/>
  <c r="L4" i="1" s="1"/>
  <c r="M8" i="1"/>
  <c r="M16" i="1"/>
  <c r="M17" i="1"/>
  <c r="M21" i="1"/>
  <c r="M25" i="1"/>
  <c r="M28" i="1"/>
  <c r="M30" i="1"/>
  <c r="M32" i="1"/>
  <c r="M33" i="1"/>
  <c r="M6" i="1" l="1"/>
  <c r="M5" i="1" s="1"/>
  <c r="M29" i="1"/>
  <c r="M27" i="1" s="1"/>
  <c r="M15" i="1"/>
  <c r="M14" i="1" s="1"/>
  <c r="E34" i="1"/>
  <c r="C34" i="1"/>
  <c r="G34" i="1"/>
  <c r="F34" i="1"/>
  <c r="D34" i="1"/>
  <c r="L34" i="1" l="1"/>
  <c r="M34" i="1" s="1"/>
  <c r="M4" i="1"/>
  <c r="M26" i="1"/>
</calcChain>
</file>

<file path=xl/sharedStrings.xml><?xml version="1.0" encoding="utf-8"?>
<sst xmlns="http://schemas.openxmlformats.org/spreadsheetml/2006/main" count="184" uniqueCount="170">
  <si>
    <t>Сведения о внесенных изменениях в закон о бюджете в части доходов</t>
  </si>
  <si>
    <t>Код бюджетной классификации</t>
  </si>
  <si>
    <t>Наименование доходов</t>
  </si>
  <si>
    <t>Итого изменений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</si>
  <si>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</si>
  <si>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</si>
  <si>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</si>
  <si>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</si>
  <si>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</si>
  <si>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</si>
  <si>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</si>
  <si>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</si>
  <si>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</si>
  <si>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</si>
  <si>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</si>
  <si>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</si>
  <si>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</si>
  <si>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</si>
  <si>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</si>
  <si>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</si>
  <si>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</si>
  <si>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</si>
  <si>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</si>
  <si>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</si>
  <si>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</si>
  <si>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</si>
  <si>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ИТОГО ДОХОДОВ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</si>
  <si>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</si>
  <si>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</si>
  <si>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</si>
  <si>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</si>
  <si>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000 1 12 00000 00 0000 000</t>
  </si>
  <si>
    <t>ДОХОДЫ ОТ ОКАЗАНИЯ ПЛАТНЫХ УСЛУГ (РАБОТ) И КОМПЕНСАЦИИ ЗАТРАТ  ГОСУДАРСТВА</t>
  </si>
  <si>
    <t>000 1 13 00000 00 0000 000</t>
  </si>
  <si>
    <t>000 1 11 00000 00 0000 000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</si>
  <si>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</si>
  <si>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</si>
  <si>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</si>
  <si>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</si>
  <si>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000 1 17 00000 00 0000 000</t>
  </si>
  <si>
    <t>000 2 03 00000 00 0000 000</t>
  </si>
  <si>
    <t>000 2 07 00000 00 0000 000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</si>
  <si>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</si>
  <si>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</si>
  <si>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ПРОЧИЕ НЕНАЛОГОВЫЕ ДОХОДЫ</t>
  </si>
  <si>
    <t>000 1 12 01000 00 0000 000</t>
  </si>
  <si>
    <t>Платежи за негативное воздействие на окружающую среду</t>
  </si>
  <si>
    <t>Доходы от продажи земельных участков, находящихся в государственной и муниципальной собственности</t>
  </si>
  <si>
    <t xml:space="preserve">0100 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</si>
  <si>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</si>
  <si>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</si>
  <si>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</si>
  <si>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</si>
  <si>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</si>
  <si>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</si>
  <si>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</si>
  <si>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</si>
  <si>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</si>
  <si>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</si>
  <si>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</si>
  <si>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</si>
  <si>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</si>
  <si>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</si>
  <si>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</si>
  <si>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</si>
  <si>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</si>
  <si>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</si>
  <si>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</si>
  <si>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</si>
  <si>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</si>
  <si>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</si>
  <si>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</si>
  <si>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</si>
  <si>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</si>
  <si>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</si>
  <si>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</si>
  <si>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</si>
  <si>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</si>
  <si>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</si>
  <si>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</si>
  <si>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</si>
  <si>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</si>
  <si>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</si>
  <si>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</si>
  <si>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</si>
  <si>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</si>
  <si>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</si>
  <si>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</si>
  <si>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</si>
  <si>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</si>
  <si>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</si>
  <si>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</si>
  <si>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</si>
  <si>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</si>
  <si>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</si>
  <si>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</si>
  <si>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</si>
  <si>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</si>
  <si>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</si>
  <si>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</si>
  <si>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</si>
  <si>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</si>
  <si>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</si>
  <si>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</si>
  <si>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</si>
  <si>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</si>
  <si>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</si>
  <si>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</si>
  <si>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</si>
  <si>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</si>
  <si>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</si>
  <si>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</si>
  <si>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</si>
  <si>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</si>
  <si>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</si>
  <si>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</si>
  <si>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</si>
  <si>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</si>
  <si>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</si>
  <si>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</si>
  <si>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</si>
  <si>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</si>
  <si>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</si>
  <si>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</si>
  <si>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</si>
  <si>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</si>
  <si>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</si>
  <si>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</si>
  <si>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</si>
  <si>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ИТОГО РАСХОДОВ</t>
  </si>
  <si>
    <t>в рублях</t>
  </si>
  <si>
    <t>Сведения о внесенных изменениях в решение о бюджете в части расходов</t>
  </si>
  <si>
    <t>1101</t>
  </si>
  <si>
    <t>Физическая культура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</si>
  <si>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</si>
  <si>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</si>
  <si>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</si>
  <si>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</si>
  <si>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000 2 02 10000 00 0000 150</t>
  </si>
  <si>
    <t>000 2 02 30000 00 0000 150</t>
  </si>
  <si>
    <t xml:space="preserve">000 2 02 40000 00 0000 150 </t>
  </si>
  <si>
    <t>000 2 02 20000 00 0000 150</t>
  </si>
  <si>
    <t>1105</t>
  </si>
  <si>
    <t xml:space="preserve">Другие вопросы в области физической культуры и спорта
</t>
  </si>
  <si>
    <t>0107</t>
  </si>
  <si>
    <t xml:space="preserve">Обеспечение проведения выборов и референдумов
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</si>
  <si>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</si>
  <si>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</si>
  <si>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</si>
  <si>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000 1 05 03000 01 0000 110</t>
  </si>
  <si>
    <t>000 1 05 04000 02 0000 110</t>
  </si>
  <si>
    <t>0310</t>
  </si>
  <si>
    <t>000 1 14 06000 00 0000 430</t>
  </si>
  <si>
    <t>000 1 05 01000 00 0000 110</t>
  </si>
  <si>
    <t>000 1 05 02000 00 0000 110</t>
  </si>
  <si>
    <t>Налог, взимаемый в связи с применением упрощенной системы налогообложения</t>
  </si>
  <si>
    <t>1403</t>
  </si>
  <si>
    <t>Прочие межбюджетные трансферты общего характера</t>
  </si>
  <si>
    <t>План по решению о бюджете от 16.12.2021
 № 367 (первоначальный)</t>
  </si>
  <si>
    <t>Изменения, внесенные решением о бюджете от 24.03.2022 № 388
(уточнение 2)</t>
  </si>
  <si>
    <t>Изменения, внесенные решением о бюджете от 27.01.2022 № 382
(уточнение 1)</t>
  </si>
  <si>
    <t>Изменения, внесенные решением о бюджете от 07.07.2022 № 411
(уточнение 3)</t>
  </si>
  <si>
    <t>Изменения, внесенные решением о бюджете от 09.08.2022 № 418
(уточнение 4)</t>
  </si>
  <si>
    <t>Изменения, внесенные решением о бюджетеот 29.09.2022 № 427
(уточнение 5)</t>
  </si>
  <si>
    <t>Изменения, внесенные решением о бюджете от 26.10.2022 № 431
(уточнение 6)</t>
  </si>
  <si>
    <t>Изменения, внесенные решением о бюджете от 24.11.2022 № 442
(уточнение 7)</t>
  </si>
  <si>
    <t>Изменения, внесенные решением о бюджете от 26.12.2022 № 451
(уточнение 8)</t>
  </si>
  <si>
    <t>0209</t>
  </si>
  <si>
    <t>Другие вопросы в области национальной обороны</t>
  </si>
  <si>
    <t>План по решению о бюджете от 16.12.2021
 № 367
в редакции закона от 26.12.2022 
№ 451 (уточненный)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</si>
</sst>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2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4" fillId="0" borderId="0"/>
    <xf numFmtId="0" fontId="25" fillId="33" borderId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4" fillId="33" borderId="0"/>
    <xf numFmtId="0" fontId="24" fillId="33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1" fontId="26" fillId="0" borderId="11">
      <alignment horizontal="center" vertical="top" shrinkToFit="1"/>
    </xf>
    <xf numFmtId="4" fontId="27" fillId="34" borderId="11">
      <alignment horizontal="right" vertical="top" shrinkToFit="1"/>
    </xf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justify" vertical="top" wrapText="1"/>
    </xf>
    <xf numFmtId="4" fontId="29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justify" vertical="top" wrapText="1"/>
    </xf>
    <xf numFmtId="4" fontId="31" fillId="0" borderId="1" xfId="0" applyNumberFormat="1" applyFont="1" applyFill="1" applyBorder="1" applyAlignment="1">
      <alignment vertical="top" wrapText="1"/>
    </xf>
    <xf numFmtId="4" fontId="31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horizontal="right" vertical="top" wrapText="1"/>
    </xf>
    <xf numFmtId="4" fontId="31" fillId="0" borderId="12" xfId="0" applyNumberFormat="1" applyFont="1" applyFill="1" applyBorder="1" applyAlignment="1">
      <alignment vertical="top" wrapText="1"/>
    </xf>
    <xf numFmtId="4" fontId="32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" fontId="2" fillId="0" borderId="0" xfId="0" applyNumberFormat="1" applyFont="1" applyFill="1" applyAlignment="1">
      <alignment wrapText="1"/>
    </xf>
    <xf numFmtId="4" fontId="2" fillId="0" borderId="1" xfId="0" applyNumberFormat="1" applyFont="1" applyBorder="1" applyAlignment="1">
      <alignment horizontal="right" vertical="top" wrapText="1"/>
    </xf>
    <xf numFmtId="4" fontId="33" fillId="0" borderId="1" xfId="0" applyNumberFormat="1" applyFont="1" applyBorder="1" applyAlignment="1">
      <alignment horizontal="right" vertical="top" wrapText="1"/>
    </xf>
    <xf numFmtId="49" fontId="31" fillId="35" borderId="1" xfId="0" applyNumberFormat="1" applyFont="1" applyFill="1" applyBorder="1" applyAlignment="1">
      <alignment horizontal="center" vertical="top" wrapText="1"/>
    </xf>
    <xf numFmtId="0" fontId="31" fillId="35" borderId="1" xfId="0" applyFont="1" applyFill="1" applyBorder="1" applyAlignment="1">
      <alignment horizontal="justify" vertical="top" wrapText="1"/>
    </xf>
    <xf numFmtId="49" fontId="30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justify" vertical="top" wrapText="1"/>
    </xf>
    <xf numFmtId="4" fontId="29" fillId="0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</cellXfs>
  <cellStyles count="92">
    <cellStyle name="20% - Акцент1" xfId="17" builtinId="30" customBuiltin="1"/>
    <cellStyle name="20% - Акцент1 2" xfId="42"/>
    <cellStyle name="20% - Акцент1 3" xfId="43"/>
    <cellStyle name="20% - Акцент1 4" xfId="76"/>
    <cellStyle name="20% - Акцент2" xfId="21" builtinId="34" customBuiltin="1"/>
    <cellStyle name="20% - Акцент2 2" xfId="44"/>
    <cellStyle name="20% - Акцент2 3" xfId="45"/>
    <cellStyle name="20% - Акцент2 4" xfId="78"/>
    <cellStyle name="20% - Акцент3" xfId="25" builtinId="38" customBuiltin="1"/>
    <cellStyle name="20% - Акцент3 2" xfId="46"/>
    <cellStyle name="20% - Акцент3 3" xfId="47"/>
    <cellStyle name="20% - Акцент3 4" xfId="80"/>
    <cellStyle name="20% - Акцент4" xfId="29" builtinId="42" customBuiltin="1"/>
    <cellStyle name="20% - Акцент4 2" xfId="48"/>
    <cellStyle name="20% - Акцент4 3" xfId="49"/>
    <cellStyle name="20% - Акцент4 4" xfId="82"/>
    <cellStyle name="20% - Акцент5" xfId="33" builtinId="46" customBuiltin="1"/>
    <cellStyle name="20% - Акцент5 2" xfId="50"/>
    <cellStyle name="20% - Акцент5 3" xfId="51"/>
    <cellStyle name="20% - Акцент5 4" xfId="84"/>
    <cellStyle name="20% - Акцент6" xfId="37" builtinId="50" customBuiltin="1"/>
    <cellStyle name="20% - Акцент6 2" xfId="52"/>
    <cellStyle name="20% - Акцент6 3" xfId="53"/>
    <cellStyle name="20% - Акцент6 4" xfId="86"/>
    <cellStyle name="40% - Акцент1" xfId="18" builtinId="31" customBuiltin="1"/>
    <cellStyle name="40% - Акцент1 2" xfId="54"/>
    <cellStyle name="40% - Акцент1 3" xfId="55"/>
    <cellStyle name="40% - Акцент1 4" xfId="77"/>
    <cellStyle name="40% - Акцент2" xfId="22" builtinId="35" customBuiltin="1"/>
    <cellStyle name="40% - Акцент2 2" xfId="56"/>
    <cellStyle name="40% - Акцент2 3" xfId="57"/>
    <cellStyle name="40% - Акцент2 4" xfId="79"/>
    <cellStyle name="40% - Акцент3" xfId="26" builtinId="39" customBuiltin="1"/>
    <cellStyle name="40% - Акцент3 2" xfId="58"/>
    <cellStyle name="40% - Акцент3 3" xfId="59"/>
    <cellStyle name="40% - Акцент3 4" xfId="81"/>
    <cellStyle name="40% - Акцент4" xfId="30" builtinId="43" customBuiltin="1"/>
    <cellStyle name="40% - Акцент4 2" xfId="60"/>
    <cellStyle name="40% - Акцент4 3" xfId="61"/>
    <cellStyle name="40% - Акцент4 4" xfId="83"/>
    <cellStyle name="40% - Акцент5" xfId="34" builtinId="47" customBuiltin="1"/>
    <cellStyle name="40% - Акцент5 2" xfId="62"/>
    <cellStyle name="40% - Акцент5 3" xfId="63"/>
    <cellStyle name="40% - Акцент5 4" xfId="85"/>
    <cellStyle name="40% - Акцент6" xfId="38" builtinId="51" customBuiltin="1"/>
    <cellStyle name="40% - Акцент6 2" xfId="64"/>
    <cellStyle name="40% - Акцент6 3" xfId="65"/>
    <cellStyle name="40% - Акцент6 4" xfId="87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xl30" xfId="90"/>
    <cellStyle name="xl42" xfId="9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66"/>
    <cellStyle name="Обычный 3" xfId="67"/>
    <cellStyle name="Обычный 4" xfId="68"/>
    <cellStyle name="Обычный 5" xfId="69"/>
    <cellStyle name="Обычный 6" xfId="73"/>
    <cellStyle name="Обычный 7" xfId="74"/>
    <cellStyle name="Обычный 8" xfId="40"/>
    <cellStyle name="Плохой" xfId="6" builtinId="27" customBuiltin="1"/>
    <cellStyle name="Пояснение" xfId="14" builtinId="53" customBuiltin="1"/>
    <cellStyle name="Примечание 2" xfId="70"/>
    <cellStyle name="Примечание 3" xfId="71"/>
    <cellStyle name="Примечание 4" xfId="72"/>
    <cellStyle name="Примечание 5" xfId="75"/>
    <cellStyle name="Процентный 2" xfId="88"/>
    <cellStyle name="Связанная ячейка" xfId="11" builtinId="24" customBuiltin="1"/>
    <cellStyle name="Текст предупреждения" xfId="13" builtinId="11" customBuiltin="1"/>
    <cellStyle name="Финансовый 2" xfId="89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view="pageBreakPreview" zoomScale="78" zoomScaleNormal="100" zoomScaleSheetLayoutView="78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M3" sqref="M3"/>
    </sheetView>
  </sheetViews>
  <sheetFormatPr defaultColWidth="9.109375" defaultRowHeight="15.6" x14ac:dyDescent="0.3"/>
  <cols>
    <col min="1" max="1" width="28.88671875" style="1" customWidth="1"/>
    <col min="2" max="2" width="39.88671875" style="1" customWidth="1"/>
    <col min="3" max="3" width="20.21875" style="1" customWidth="1"/>
    <col min="4" max="12" width="18.33203125" style="1" customWidth="1"/>
    <col min="13" max="13" width="17.6640625" style="1" customWidth="1"/>
    <col min="14" max="14" width="9.109375" style="1"/>
    <col min="15" max="15" width="16.44140625" style="1" customWidth="1"/>
    <col min="16" max="16384" width="9.109375" style="1"/>
  </cols>
  <sheetData>
    <row r="1" spans="1:15" ht="19.5" customHeigh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5" x14ac:dyDescent="0.3">
      <c r="L2" s="4"/>
      <c r="M2" s="4" t="s">
        <v>130</v>
      </c>
    </row>
    <row r="3" spans="1:15" ht="153" customHeight="1" x14ac:dyDescent="0.3">
      <c r="A3" s="2" t="s">
        <v>1</v>
      </c>
      <c r="B3" s="2" t="s">
        <v>2</v>
      </c>
      <c r="C3" s="10" t="s">
        <v>158</v>
      </c>
      <c r="D3" s="10" t="s">
        <v>160</v>
      </c>
      <c r="E3" s="10" t="s">
        <v>159</v>
      </c>
      <c r="F3" s="10" t="s">
        <v>161</v>
      </c>
      <c r="G3" s="10" t="s">
        <v>162</v>
      </c>
      <c r="H3" s="10" t="s">
        <v>163</v>
      </c>
      <c r="I3" s="10" t="s">
        <v>164</v>
      </c>
      <c r="J3" s="10" t="s">
        <v>165</v>
      </c>
      <c r="K3" s="10" t="s">
        <v>166</v>
      </c>
      <c r="L3" s="10" t="s">
        <v>3</v>
      </c>
      <c r="M3" s="10" t="s">
        <v>169</v>
      </c>
    </row>
    <row r="4" spans="1:15" s="7" customFormat="1" ht="32.25" customHeight="1" x14ac:dyDescent="0.3">
      <c r="A4" s="5" t="s">
        <v>4</v>
      </c>
      <c r="B4" s="8" t="s">
        <v>5</v>
      </c>
      <c r="C4" s="6">
        <f t="shared" ref="C4:K4" si="0">C5+C7+C9+C14+C17+C18+C19+C21+C22+C24+C25</f>
        <v>464690718</v>
      </c>
      <c r="D4" s="6">
        <f t="shared" si="0"/>
        <v>0</v>
      </c>
      <c r="E4" s="6">
        <f t="shared" si="0"/>
        <v>5652500</v>
      </c>
      <c r="F4" s="6">
        <f t="shared" si="0"/>
        <v>0</v>
      </c>
      <c r="G4" s="6">
        <f t="shared" si="0"/>
        <v>0</v>
      </c>
      <c r="H4" s="6">
        <f t="shared" si="0"/>
        <v>3500000</v>
      </c>
      <c r="I4" s="6">
        <f t="shared" si="0"/>
        <v>14400000</v>
      </c>
      <c r="J4" s="6">
        <f t="shared" si="0"/>
        <v>22105000</v>
      </c>
      <c r="K4" s="6">
        <f t="shared" si="0"/>
        <v>0</v>
      </c>
      <c r="L4" s="6">
        <f t="shared" ref="L4:L9" si="1">SUM(D4:K4)</f>
        <v>45657500</v>
      </c>
      <c r="M4" s="6">
        <f>M5+M7+M9+M14+M17+M18+M19+M21+M22+M24+M25</f>
        <v>492848218</v>
      </c>
    </row>
    <row r="5" spans="1:15" s="7" customFormat="1" x14ac:dyDescent="0.3">
      <c r="A5" s="5" t="s">
        <v>6</v>
      </c>
      <c r="B5" s="8" t="s">
        <v>7</v>
      </c>
      <c r="C5" s="6">
        <f>C6</f>
        <v>322817000</v>
      </c>
      <c r="D5" s="6">
        <f t="shared" ref="D5:M5" si="2">D6</f>
        <v>0</v>
      </c>
      <c r="E5" s="6">
        <f t="shared" si="2"/>
        <v>0</v>
      </c>
      <c r="F5" s="6">
        <f t="shared" si="2"/>
        <v>0</v>
      </c>
      <c r="G5" s="6">
        <f t="shared" si="2"/>
        <v>0</v>
      </c>
      <c r="H5" s="6">
        <f t="shared" si="2"/>
        <v>0</v>
      </c>
      <c r="I5" s="6">
        <f t="shared" si="2"/>
        <v>0</v>
      </c>
      <c r="J5" s="6">
        <f t="shared" si="2"/>
        <v>55410218</v>
      </c>
      <c r="K5" s="6">
        <f t="shared" si="2"/>
        <v>0</v>
      </c>
      <c r="L5" s="6">
        <f t="shared" si="1"/>
        <v>55410218</v>
      </c>
      <c r="M5" s="6">
        <f t="shared" si="2"/>
        <v>378227218</v>
      </c>
      <c r="O5" s="14"/>
    </row>
    <row r="6" spans="1:15" x14ac:dyDescent="0.3">
      <c r="A6" s="3" t="s">
        <v>8</v>
      </c>
      <c r="B6" s="9" t="s">
        <v>9</v>
      </c>
      <c r="C6" s="34">
        <v>322817000</v>
      </c>
      <c r="D6" s="34"/>
      <c r="E6" s="34"/>
      <c r="F6" s="34"/>
      <c r="G6" s="34"/>
      <c r="H6" s="34"/>
      <c r="I6" s="34"/>
      <c r="J6" s="34">
        <v>55410218</v>
      </c>
      <c r="K6" s="34"/>
      <c r="L6" s="6">
        <f t="shared" si="1"/>
        <v>55410218</v>
      </c>
      <c r="M6" s="34">
        <f>C6+L6</f>
        <v>378227218</v>
      </c>
    </row>
    <row r="7" spans="1:15" s="7" customFormat="1" ht="67.5" customHeight="1" x14ac:dyDescent="0.3">
      <c r="A7" s="5" t="s">
        <v>10</v>
      </c>
      <c r="B7" s="8" t="s">
        <v>11</v>
      </c>
      <c r="C7" s="6">
        <f>C8</f>
        <v>21600000</v>
      </c>
      <c r="D7" s="6">
        <f t="shared" ref="D7:K7" si="3">D8</f>
        <v>0</v>
      </c>
      <c r="E7" s="6">
        <f t="shared" si="3"/>
        <v>0</v>
      </c>
      <c r="F7" s="6">
        <f t="shared" si="3"/>
        <v>0</v>
      </c>
      <c r="G7" s="6">
        <f t="shared" si="3"/>
        <v>0</v>
      </c>
      <c r="H7" s="6">
        <f t="shared" si="3"/>
        <v>0</v>
      </c>
      <c r="I7" s="6">
        <f t="shared" si="3"/>
        <v>0</v>
      </c>
      <c r="J7" s="6">
        <f t="shared" si="3"/>
        <v>0</v>
      </c>
      <c r="K7" s="6">
        <f t="shared" si="3"/>
        <v>0</v>
      </c>
      <c r="L7" s="6">
        <f t="shared" si="1"/>
        <v>0</v>
      </c>
      <c r="M7" s="6">
        <f>C7+L7</f>
        <v>21600000</v>
      </c>
    </row>
    <row r="8" spans="1:15" ht="51" customHeight="1" x14ac:dyDescent="0.3">
      <c r="A8" s="3" t="s">
        <v>12</v>
      </c>
      <c r="B8" s="9" t="s">
        <v>13</v>
      </c>
      <c r="C8" s="34">
        <v>21600000</v>
      </c>
      <c r="D8" s="34">
        <v>0</v>
      </c>
      <c r="E8" s="34">
        <v>0</v>
      </c>
      <c r="F8" s="34">
        <v>0</v>
      </c>
      <c r="G8" s="34">
        <v>0</v>
      </c>
      <c r="H8" s="34"/>
      <c r="I8" s="34"/>
      <c r="J8" s="34"/>
      <c r="K8" s="34"/>
      <c r="L8" s="6">
        <f t="shared" si="1"/>
        <v>0</v>
      </c>
      <c r="M8" s="34">
        <f>C8+L8</f>
        <v>21600000</v>
      </c>
    </row>
    <row r="9" spans="1:15" s="7" customFormat="1" ht="34.799999999999997" customHeight="1" x14ac:dyDescent="0.3">
      <c r="A9" s="5" t="s">
        <v>14</v>
      </c>
      <c r="B9" s="8" t="s">
        <v>15</v>
      </c>
      <c r="C9" s="6">
        <f>C10+C11+C12+C13</f>
        <v>19791000</v>
      </c>
      <c r="D9" s="6">
        <f t="shared" ref="D9:M9" si="4">D10+D11+D12+D13</f>
        <v>0</v>
      </c>
      <c r="E9" s="6">
        <f t="shared" si="4"/>
        <v>0</v>
      </c>
      <c r="F9" s="6">
        <f t="shared" si="4"/>
        <v>0</v>
      </c>
      <c r="G9" s="6">
        <f t="shared" si="4"/>
        <v>0</v>
      </c>
      <c r="H9" s="6">
        <f t="shared" si="4"/>
        <v>0</v>
      </c>
      <c r="I9" s="6">
        <f t="shared" si="4"/>
        <v>0</v>
      </c>
      <c r="J9" s="6">
        <f t="shared" si="4"/>
        <v>4976000</v>
      </c>
      <c r="K9" s="6">
        <f t="shared" si="4"/>
        <v>0</v>
      </c>
      <c r="L9" s="6">
        <f t="shared" si="1"/>
        <v>4976000</v>
      </c>
      <c r="M9" s="6">
        <f t="shared" si="4"/>
        <v>7267000</v>
      </c>
    </row>
    <row r="10" spans="1:15" s="7" customFormat="1" ht="48.6" customHeight="1" x14ac:dyDescent="0.3">
      <c r="A10" s="3" t="s">
        <v>153</v>
      </c>
      <c r="B10" s="9" t="s">
        <v>155</v>
      </c>
      <c r="C10" s="34">
        <v>12024000</v>
      </c>
      <c r="D10" s="6"/>
      <c r="E10" s="6"/>
      <c r="F10" s="6"/>
      <c r="G10" s="6"/>
      <c r="H10" s="6"/>
      <c r="I10" s="6"/>
      <c r="J10" s="6">
        <v>5476000</v>
      </c>
      <c r="K10" s="6"/>
      <c r="L10" s="6"/>
      <c r="M10" s="6"/>
    </row>
    <row r="11" spans="1:15" ht="36" customHeight="1" x14ac:dyDescent="0.3">
      <c r="A11" s="3" t="s">
        <v>154</v>
      </c>
      <c r="B11" s="16" t="s">
        <v>146</v>
      </c>
      <c r="C11" s="34">
        <v>350000</v>
      </c>
      <c r="D11" s="34">
        <v>0</v>
      </c>
      <c r="E11" s="34">
        <v>0</v>
      </c>
      <c r="F11" s="34">
        <v>0</v>
      </c>
      <c r="G11" s="34">
        <v>0</v>
      </c>
      <c r="H11" s="34"/>
      <c r="I11" s="34"/>
      <c r="J11" s="34">
        <v>-350000</v>
      </c>
      <c r="K11" s="34"/>
      <c r="L11" s="6">
        <f t="shared" ref="L11:L21" si="5">SUM(D11:K11)</f>
        <v>-350000</v>
      </c>
      <c r="M11" s="34">
        <f>C11+L11</f>
        <v>0</v>
      </c>
    </row>
    <row r="12" spans="1:15" ht="24.6" customHeight="1" x14ac:dyDescent="0.3">
      <c r="A12" s="36" t="s">
        <v>149</v>
      </c>
      <c r="B12" s="37" t="s">
        <v>147</v>
      </c>
      <c r="C12" s="34">
        <v>2100000</v>
      </c>
      <c r="D12" s="34"/>
      <c r="E12" s="34"/>
      <c r="F12" s="34"/>
      <c r="G12" s="34"/>
      <c r="H12" s="34"/>
      <c r="I12" s="34"/>
      <c r="J12" s="34">
        <v>-1150000</v>
      </c>
      <c r="K12" s="34"/>
      <c r="L12" s="6">
        <f t="shared" si="5"/>
        <v>-1150000</v>
      </c>
      <c r="M12" s="34">
        <f>C12+L12</f>
        <v>950000</v>
      </c>
    </row>
    <row r="13" spans="1:15" ht="43.2" customHeight="1" x14ac:dyDescent="0.3">
      <c r="A13" s="36" t="s">
        <v>150</v>
      </c>
      <c r="B13" s="37" t="s">
        <v>148</v>
      </c>
      <c r="C13" s="34">
        <v>5317000</v>
      </c>
      <c r="D13" s="34"/>
      <c r="E13" s="34"/>
      <c r="F13" s="34"/>
      <c r="G13" s="34"/>
      <c r="H13" s="34"/>
      <c r="I13" s="34"/>
      <c r="J13" s="34">
        <v>1000000</v>
      </c>
      <c r="K13" s="34"/>
      <c r="L13" s="6">
        <f t="shared" si="5"/>
        <v>1000000</v>
      </c>
      <c r="M13" s="34">
        <f>C13+L13</f>
        <v>6317000</v>
      </c>
    </row>
    <row r="14" spans="1:15" s="7" customFormat="1" x14ac:dyDescent="0.3">
      <c r="A14" s="5" t="s">
        <v>16</v>
      </c>
      <c r="B14" s="8" t="s">
        <v>17</v>
      </c>
      <c r="C14" s="6">
        <f>C15+C16</f>
        <v>32374000</v>
      </c>
      <c r="D14" s="6">
        <f t="shared" ref="D14:M14" si="6">D15+D16</f>
        <v>0</v>
      </c>
      <c r="E14" s="6">
        <f t="shared" si="6"/>
        <v>0</v>
      </c>
      <c r="F14" s="6">
        <f t="shared" si="6"/>
        <v>0</v>
      </c>
      <c r="G14" s="6">
        <f t="shared" si="6"/>
        <v>0</v>
      </c>
      <c r="H14" s="6">
        <f t="shared" si="6"/>
        <v>0</v>
      </c>
      <c r="I14" s="6">
        <f t="shared" si="6"/>
        <v>0</v>
      </c>
      <c r="J14" s="6">
        <f t="shared" si="6"/>
        <v>-15000000</v>
      </c>
      <c r="K14" s="6">
        <f t="shared" ref="K14" si="7">K15+K16</f>
        <v>0</v>
      </c>
      <c r="L14" s="6">
        <f t="shared" si="5"/>
        <v>-15000000</v>
      </c>
      <c r="M14" s="6">
        <f t="shared" si="6"/>
        <v>17374000</v>
      </c>
    </row>
    <row r="15" spans="1:15" x14ac:dyDescent="0.3">
      <c r="A15" s="3" t="s">
        <v>134</v>
      </c>
      <c r="B15" s="9" t="s">
        <v>135</v>
      </c>
      <c r="C15" s="34">
        <v>493000</v>
      </c>
      <c r="D15" s="34">
        <v>0</v>
      </c>
      <c r="E15" s="34">
        <v>0</v>
      </c>
      <c r="F15" s="34">
        <v>0</v>
      </c>
      <c r="G15" s="34">
        <v>0</v>
      </c>
      <c r="H15" s="34"/>
      <c r="I15" s="34"/>
      <c r="J15" s="34"/>
      <c r="K15" s="34"/>
      <c r="L15" s="6">
        <f t="shared" si="5"/>
        <v>0</v>
      </c>
      <c r="M15" s="34">
        <f>C15+L15</f>
        <v>493000</v>
      </c>
    </row>
    <row r="16" spans="1:15" x14ac:dyDescent="0.3">
      <c r="A16" s="3" t="s">
        <v>136</v>
      </c>
      <c r="B16" s="9" t="s">
        <v>137</v>
      </c>
      <c r="C16" s="34">
        <v>31881000</v>
      </c>
      <c r="D16" s="34">
        <v>0</v>
      </c>
      <c r="E16" s="34">
        <v>0</v>
      </c>
      <c r="F16" s="34"/>
      <c r="G16" s="34"/>
      <c r="H16" s="34"/>
      <c r="I16" s="34"/>
      <c r="J16" s="34">
        <v>-15000000</v>
      </c>
      <c r="K16" s="34"/>
      <c r="L16" s="6">
        <f t="shared" si="5"/>
        <v>-15000000</v>
      </c>
      <c r="M16" s="34">
        <f>C16+L16</f>
        <v>16881000</v>
      </c>
    </row>
    <row r="17" spans="1:13" ht="19.5" customHeight="1" x14ac:dyDescent="0.3">
      <c r="A17" s="5" t="s">
        <v>28</v>
      </c>
      <c r="B17" s="8" t="s">
        <v>27</v>
      </c>
      <c r="C17" s="34">
        <v>4350000</v>
      </c>
      <c r="D17" s="34">
        <v>0</v>
      </c>
      <c r="E17" s="34">
        <v>0</v>
      </c>
      <c r="F17" s="34">
        <v>0</v>
      </c>
      <c r="G17" s="34">
        <v>0</v>
      </c>
      <c r="H17" s="6"/>
      <c r="I17" s="6"/>
      <c r="J17" s="6"/>
      <c r="K17" s="6"/>
      <c r="L17" s="6">
        <f t="shared" si="5"/>
        <v>0</v>
      </c>
      <c r="M17" s="6">
        <f>C17+L17</f>
        <v>4350000</v>
      </c>
    </row>
    <row r="18" spans="1:13" ht="78" x14ac:dyDescent="0.3">
      <c r="A18" s="5" t="s">
        <v>34</v>
      </c>
      <c r="B18" s="12" t="s">
        <v>29</v>
      </c>
      <c r="C18" s="34">
        <v>36100000</v>
      </c>
      <c r="D18" s="34">
        <v>0</v>
      </c>
      <c r="E18" s="34">
        <v>0</v>
      </c>
      <c r="F18" s="34">
        <v>0</v>
      </c>
      <c r="G18" s="34"/>
      <c r="H18" s="6"/>
      <c r="I18" s="6"/>
      <c r="J18" s="6">
        <v>-15380000</v>
      </c>
      <c r="K18" s="34"/>
      <c r="L18" s="6">
        <f t="shared" si="5"/>
        <v>-15380000</v>
      </c>
      <c r="M18" s="6">
        <f>C18+L18</f>
        <v>20720000</v>
      </c>
    </row>
    <row r="19" spans="1:13" ht="31.2" x14ac:dyDescent="0.3">
      <c r="A19" s="5" t="s">
        <v>31</v>
      </c>
      <c r="B19" s="12" t="s">
        <v>30</v>
      </c>
      <c r="C19" s="6">
        <f>C20</f>
        <v>210000</v>
      </c>
      <c r="D19" s="6">
        <f t="shared" ref="D19:M19" si="8">D20</f>
        <v>0</v>
      </c>
      <c r="E19" s="6">
        <f t="shared" si="8"/>
        <v>0</v>
      </c>
      <c r="F19" s="6">
        <f t="shared" si="8"/>
        <v>0</v>
      </c>
      <c r="G19" s="6">
        <f t="shared" si="8"/>
        <v>0</v>
      </c>
      <c r="H19" s="6">
        <f t="shared" si="8"/>
        <v>0</v>
      </c>
      <c r="I19" s="6">
        <f t="shared" si="8"/>
        <v>0</v>
      </c>
      <c r="J19" s="6">
        <f t="shared" si="8"/>
        <v>-5001218</v>
      </c>
      <c r="K19" s="6">
        <f t="shared" si="8"/>
        <v>0</v>
      </c>
      <c r="L19" s="6">
        <f t="shared" si="5"/>
        <v>-5001218</v>
      </c>
      <c r="M19" s="6">
        <f t="shared" si="8"/>
        <v>-4791218</v>
      </c>
    </row>
    <row r="20" spans="1:13" ht="31.2" x14ac:dyDescent="0.3">
      <c r="A20" s="3" t="s">
        <v>45</v>
      </c>
      <c r="B20" s="15" t="s">
        <v>46</v>
      </c>
      <c r="C20" s="34">
        <v>210000</v>
      </c>
      <c r="D20" s="34">
        <v>0</v>
      </c>
      <c r="E20" s="34">
        <v>0</v>
      </c>
      <c r="F20" s="34">
        <v>0</v>
      </c>
      <c r="G20" s="34">
        <v>0</v>
      </c>
      <c r="H20" s="28"/>
      <c r="I20" s="28"/>
      <c r="J20" s="28">
        <v>-5001218</v>
      </c>
      <c r="K20" s="28"/>
      <c r="L20" s="6">
        <f t="shared" si="5"/>
        <v>-5001218</v>
      </c>
      <c r="M20" s="34">
        <f>C20+L20</f>
        <v>-4791218</v>
      </c>
    </row>
    <row r="21" spans="1:13" ht="49.5" customHeight="1" x14ac:dyDescent="0.3">
      <c r="A21" s="13" t="s">
        <v>33</v>
      </c>
      <c r="B21" s="8" t="s">
        <v>32</v>
      </c>
      <c r="C21" s="34">
        <v>448718</v>
      </c>
      <c r="D21" s="34">
        <v>0</v>
      </c>
      <c r="E21" s="34">
        <v>5652500</v>
      </c>
      <c r="F21" s="34">
        <v>0</v>
      </c>
      <c r="G21" s="34">
        <v>0</v>
      </c>
      <c r="H21" s="6"/>
      <c r="I21" s="6"/>
      <c r="J21" s="6"/>
      <c r="K21" s="6"/>
      <c r="L21" s="6">
        <f t="shared" si="5"/>
        <v>5652500</v>
      </c>
      <c r="M21" s="6">
        <f>C21+L21</f>
        <v>6101218</v>
      </c>
    </row>
    <row r="22" spans="1:13" ht="46.8" x14ac:dyDescent="0.3">
      <c r="A22" s="13" t="s">
        <v>36</v>
      </c>
      <c r="B22" s="8" t="s">
        <v>35</v>
      </c>
      <c r="C22" s="6">
        <f>C23</f>
        <v>5000000</v>
      </c>
      <c r="D22" s="6">
        <f t="shared" ref="D22:M22" si="9">D23</f>
        <v>0</v>
      </c>
      <c r="E22" s="6">
        <f t="shared" si="9"/>
        <v>0</v>
      </c>
      <c r="F22" s="6">
        <f t="shared" si="9"/>
        <v>0</v>
      </c>
      <c r="G22" s="6">
        <f t="shared" si="9"/>
        <v>0</v>
      </c>
      <c r="H22" s="6">
        <f t="shared" si="9"/>
        <v>3500000</v>
      </c>
      <c r="I22" s="6">
        <f t="shared" si="9"/>
        <v>14400000</v>
      </c>
      <c r="J22" s="6">
        <f t="shared" si="9"/>
        <v>2100000</v>
      </c>
      <c r="K22" s="6">
        <f t="shared" si="9"/>
        <v>0</v>
      </c>
      <c r="L22" s="6">
        <f t="shared" si="9"/>
        <v>20000000</v>
      </c>
      <c r="M22" s="6">
        <f t="shared" si="9"/>
        <v>25000000</v>
      </c>
    </row>
    <row r="23" spans="1:13" ht="64.5" customHeight="1" x14ac:dyDescent="0.3">
      <c r="A23" s="11" t="s">
        <v>152</v>
      </c>
      <c r="B23" s="9" t="s">
        <v>47</v>
      </c>
      <c r="C23" s="34">
        <v>5000000</v>
      </c>
      <c r="D23" s="34">
        <v>0</v>
      </c>
      <c r="E23" s="34">
        <v>0</v>
      </c>
      <c r="F23" s="34">
        <v>0</v>
      </c>
      <c r="G23" s="34">
        <v>0</v>
      </c>
      <c r="H23" s="28">
        <v>3500000</v>
      </c>
      <c r="I23" s="28">
        <v>14400000</v>
      </c>
      <c r="J23" s="28">
        <v>2100000</v>
      </c>
      <c r="K23" s="28"/>
      <c r="L23" s="6">
        <f t="shared" ref="L23:L34" si="10">SUM(D23:K23)</f>
        <v>20000000</v>
      </c>
      <c r="M23" s="34">
        <f>C23+L23</f>
        <v>25000000</v>
      </c>
    </row>
    <row r="24" spans="1:13" ht="31.2" x14ac:dyDescent="0.3">
      <c r="A24" s="13" t="s">
        <v>38</v>
      </c>
      <c r="B24" s="8" t="s">
        <v>37</v>
      </c>
      <c r="C24" s="34">
        <v>2000000</v>
      </c>
      <c r="D24" s="34">
        <v>0</v>
      </c>
      <c r="E24" s="34">
        <v>0</v>
      </c>
      <c r="F24" s="34"/>
      <c r="G24" s="34"/>
      <c r="H24" s="6"/>
      <c r="I24" s="6"/>
      <c r="J24" s="6"/>
      <c r="K24" s="34"/>
      <c r="L24" s="6">
        <f t="shared" si="10"/>
        <v>0</v>
      </c>
      <c r="M24" s="6">
        <f>C24+L24</f>
        <v>2000000</v>
      </c>
    </row>
    <row r="25" spans="1:13" s="7" customFormat="1" ht="31.2" x14ac:dyDescent="0.3">
      <c r="A25" s="13" t="s">
        <v>39</v>
      </c>
      <c r="B25" s="8" t="s">
        <v>44</v>
      </c>
      <c r="C25" s="34">
        <v>20000000</v>
      </c>
      <c r="D25" s="34">
        <v>0</v>
      </c>
      <c r="E25" s="34">
        <v>0</v>
      </c>
      <c r="F25" s="34"/>
      <c r="G25" s="34"/>
      <c r="H25" s="6"/>
      <c r="I25" s="6"/>
      <c r="J25" s="6">
        <v>-5000000</v>
      </c>
      <c r="K25" s="6"/>
      <c r="L25" s="6">
        <f t="shared" si="10"/>
        <v>-5000000</v>
      </c>
      <c r="M25" s="6">
        <f>C25+L25</f>
        <v>15000000</v>
      </c>
    </row>
    <row r="26" spans="1:13" s="7" customFormat="1" ht="20.25" customHeight="1" x14ac:dyDescent="0.3">
      <c r="A26" s="5" t="s">
        <v>18</v>
      </c>
      <c r="B26" s="8" t="s">
        <v>19</v>
      </c>
      <c r="C26" s="6">
        <f>C27+C32+C33</f>
        <v>606096254.73000002</v>
      </c>
      <c r="D26" s="6">
        <f t="shared" ref="D26:M26" si="11">D27+D32+D33</f>
        <v>762000</v>
      </c>
      <c r="E26" s="6">
        <f t="shared" si="11"/>
        <v>77877461.650000006</v>
      </c>
      <c r="F26" s="6">
        <f t="shared" si="11"/>
        <v>5129802.09</v>
      </c>
      <c r="G26" s="6">
        <f t="shared" si="11"/>
        <v>-624142.19999999995</v>
      </c>
      <c r="H26" s="6">
        <f t="shared" si="11"/>
        <v>19869883</v>
      </c>
      <c r="I26" s="6">
        <f t="shared" si="11"/>
        <v>14857659.439999999</v>
      </c>
      <c r="J26" s="6">
        <f t="shared" si="11"/>
        <v>34055484.149999999</v>
      </c>
      <c r="K26" s="6">
        <f t="shared" ref="K26" si="12">K27+K32+K33</f>
        <v>371113640.13999999</v>
      </c>
      <c r="L26" s="6">
        <f t="shared" si="10"/>
        <v>523041788.26999998</v>
      </c>
      <c r="M26" s="6">
        <f t="shared" si="11"/>
        <v>1129138043</v>
      </c>
    </row>
    <row r="27" spans="1:13" s="7" customFormat="1" ht="68.25" customHeight="1" x14ac:dyDescent="0.3">
      <c r="A27" s="5" t="s">
        <v>20</v>
      </c>
      <c r="B27" s="8" t="s">
        <v>21</v>
      </c>
      <c r="C27" s="6">
        <f>C28+C29+C30+C31</f>
        <v>606096254.73000002</v>
      </c>
      <c r="D27" s="6">
        <f t="shared" ref="D27:M27" si="13">D28+D29+D30+D31</f>
        <v>762000</v>
      </c>
      <c r="E27" s="6">
        <f t="shared" si="13"/>
        <v>77877461.650000006</v>
      </c>
      <c r="F27" s="6">
        <f t="shared" si="13"/>
        <v>5129802.09</v>
      </c>
      <c r="G27" s="6">
        <f t="shared" si="13"/>
        <v>-624142.19999999995</v>
      </c>
      <c r="H27" s="6">
        <f t="shared" si="13"/>
        <v>19869883</v>
      </c>
      <c r="I27" s="6">
        <f t="shared" si="13"/>
        <v>14857659.439999999</v>
      </c>
      <c r="J27" s="6">
        <f t="shared" si="13"/>
        <v>34055484.149999999</v>
      </c>
      <c r="K27" s="6">
        <f t="shared" ref="K27" si="14">K28+K29+K30+K31</f>
        <v>371113640.13999999</v>
      </c>
      <c r="L27" s="6">
        <f t="shared" si="10"/>
        <v>523041788.26999998</v>
      </c>
      <c r="M27" s="6">
        <f t="shared" si="13"/>
        <v>1129138043</v>
      </c>
    </row>
    <row r="28" spans="1:13" ht="31.2" x14ac:dyDescent="0.3">
      <c r="A28" s="3" t="s">
        <v>138</v>
      </c>
      <c r="B28" s="9" t="s">
        <v>22</v>
      </c>
      <c r="C28" s="34"/>
      <c r="D28" s="34"/>
      <c r="E28" s="34"/>
      <c r="F28" s="34"/>
      <c r="G28" s="34"/>
      <c r="H28" s="34"/>
      <c r="I28" s="34"/>
      <c r="J28" s="34"/>
      <c r="K28" s="34">
        <v>13826696.449999999</v>
      </c>
      <c r="L28" s="6">
        <f t="shared" si="10"/>
        <v>13826696.449999999</v>
      </c>
      <c r="M28" s="34">
        <f t="shared" ref="M28:M34" si="15">C28+L28</f>
        <v>13826696.449999999</v>
      </c>
    </row>
    <row r="29" spans="1:13" ht="46.8" x14ac:dyDescent="0.3">
      <c r="A29" s="3" t="s">
        <v>141</v>
      </c>
      <c r="B29" s="9" t="s">
        <v>23</v>
      </c>
      <c r="C29" s="34">
        <v>25844612.129999999</v>
      </c>
      <c r="D29" s="34"/>
      <c r="E29" s="34">
        <v>77088059.890000001</v>
      </c>
      <c r="F29" s="34">
        <v>4653527.55</v>
      </c>
      <c r="G29" s="34">
        <v>-624142.19999999995</v>
      </c>
      <c r="H29" s="34">
        <v>3705162</v>
      </c>
      <c r="I29" s="34">
        <v>14857659.439999999</v>
      </c>
      <c r="J29" s="34">
        <v>29747197.41</v>
      </c>
      <c r="K29" s="34">
        <v>355712998.37</v>
      </c>
      <c r="L29" s="6">
        <f t="shared" si="10"/>
        <v>485140462.45999998</v>
      </c>
      <c r="M29" s="34">
        <f t="shared" si="15"/>
        <v>510985074.58999997</v>
      </c>
    </row>
    <row r="30" spans="1:13" ht="31.2" x14ac:dyDescent="0.3">
      <c r="A30" s="3" t="s">
        <v>139</v>
      </c>
      <c r="B30" s="9" t="s">
        <v>24</v>
      </c>
      <c r="C30" s="34">
        <v>553575642.60000002</v>
      </c>
      <c r="D30" s="34"/>
      <c r="E30" s="34">
        <v>789401.76</v>
      </c>
      <c r="F30" s="34">
        <v>476274.54</v>
      </c>
      <c r="G30" s="34"/>
      <c r="H30" s="34">
        <v>16164721</v>
      </c>
      <c r="I30" s="34"/>
      <c r="J30" s="34">
        <v>4308286.74</v>
      </c>
      <c r="K30" s="34">
        <v>1573945.32</v>
      </c>
      <c r="L30" s="6">
        <f t="shared" si="10"/>
        <v>23312629.359999999</v>
      </c>
      <c r="M30" s="34">
        <f t="shared" si="15"/>
        <v>576888271.96000004</v>
      </c>
    </row>
    <row r="31" spans="1:13" x14ac:dyDescent="0.3">
      <c r="A31" s="3" t="s">
        <v>140</v>
      </c>
      <c r="B31" s="9" t="s">
        <v>25</v>
      </c>
      <c r="C31" s="34">
        <v>26676000</v>
      </c>
      <c r="D31" s="34">
        <v>762000</v>
      </c>
      <c r="E31" s="34"/>
      <c r="F31" s="34"/>
      <c r="G31" s="34"/>
      <c r="H31" s="34"/>
      <c r="I31" s="34"/>
      <c r="J31" s="34"/>
      <c r="K31" s="34"/>
      <c r="L31" s="6">
        <f t="shared" si="10"/>
        <v>762000</v>
      </c>
      <c r="M31" s="34">
        <f t="shared" si="15"/>
        <v>27438000</v>
      </c>
    </row>
    <row r="32" spans="1:13" ht="64.2" customHeight="1" x14ac:dyDescent="0.3">
      <c r="A32" s="5" t="s">
        <v>40</v>
      </c>
      <c r="B32" s="8" t="s">
        <v>42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5"/>
      <c r="J32" s="35"/>
      <c r="K32" s="35"/>
      <c r="L32" s="6">
        <f t="shared" si="10"/>
        <v>0</v>
      </c>
      <c r="M32" s="6">
        <f t="shared" si="15"/>
        <v>0</v>
      </c>
    </row>
    <row r="33" spans="1:13" ht="31.2" x14ac:dyDescent="0.3">
      <c r="A33" s="5" t="s">
        <v>41</v>
      </c>
      <c r="B33" s="8" t="s">
        <v>43</v>
      </c>
      <c r="C33" s="34">
        <v>0</v>
      </c>
      <c r="D33" s="34">
        <v>0</v>
      </c>
      <c r="E33" s="34"/>
      <c r="F33" s="34">
        <v>0</v>
      </c>
      <c r="G33" s="34">
        <v>0</v>
      </c>
      <c r="H33" s="34">
        <v>0</v>
      </c>
      <c r="I33" s="6"/>
      <c r="J33" s="6"/>
      <c r="K33" s="6"/>
      <c r="L33" s="6">
        <f t="shared" si="10"/>
        <v>0</v>
      </c>
      <c r="M33" s="6">
        <f t="shared" si="15"/>
        <v>0</v>
      </c>
    </row>
    <row r="34" spans="1:13" s="7" customFormat="1" x14ac:dyDescent="0.3">
      <c r="A34" s="5" t="s">
        <v>26</v>
      </c>
      <c r="B34" s="8"/>
      <c r="C34" s="6">
        <f t="shared" ref="C34:K34" si="16">C4+C26</f>
        <v>1070786972.73</v>
      </c>
      <c r="D34" s="6">
        <f t="shared" si="16"/>
        <v>762000</v>
      </c>
      <c r="E34" s="6">
        <f t="shared" si="16"/>
        <v>83529961.650000006</v>
      </c>
      <c r="F34" s="6">
        <f t="shared" si="16"/>
        <v>5129802.09</v>
      </c>
      <c r="G34" s="6">
        <f t="shared" si="16"/>
        <v>-624142.19999999995</v>
      </c>
      <c r="H34" s="6">
        <f t="shared" si="16"/>
        <v>23369883</v>
      </c>
      <c r="I34" s="6">
        <f t="shared" si="16"/>
        <v>29257659.439999998</v>
      </c>
      <c r="J34" s="6">
        <f t="shared" si="16"/>
        <v>56160484.149999999</v>
      </c>
      <c r="K34" s="6">
        <f t="shared" si="16"/>
        <v>371113640.13999999</v>
      </c>
      <c r="L34" s="6">
        <f t="shared" si="10"/>
        <v>568699288.26999998</v>
      </c>
      <c r="M34" s="6">
        <f t="shared" si="15"/>
        <v>1639486261</v>
      </c>
    </row>
    <row r="36" spans="1:13" x14ac:dyDescent="0.3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3" ht="36" customHeight="1" x14ac:dyDescent="0.3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3" ht="48" customHeight="1" x14ac:dyDescent="0.3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3" ht="34.5" customHeight="1" x14ac:dyDescent="0.3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3" ht="35.25" customHeight="1" x14ac:dyDescent="0.3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</sheetData>
  <mergeCells count="6">
    <mergeCell ref="A40:L40"/>
    <mergeCell ref="A1:L1"/>
    <mergeCell ref="A36:L36"/>
    <mergeCell ref="A37:L37"/>
    <mergeCell ref="A38:L38"/>
    <mergeCell ref="A39:L39"/>
  </mergeCells>
  <pageMargins left="0.35433070866141736" right="0.27559055118110237" top="0.43307086614173229" bottom="0.43307086614173229" header="0.31496062992125984" footer="0.31496062992125984"/>
  <pageSetup paperSize="9" scale="37"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view="pageBreakPreview" zoomScaleNormal="60" zoomScaleSheetLayoutView="100" workbookViewId="0">
      <pane xSplit="1" topLeftCell="F1" activePane="topRight" state="frozen"/>
      <selection pane="topRight" activeCell="M3" sqref="M3"/>
    </sheetView>
  </sheetViews>
  <sheetFormatPr defaultColWidth="9.109375" defaultRowHeight="15.6" x14ac:dyDescent="0.3"/>
  <cols>
    <col min="1" max="1" width="17" style="17" customWidth="1"/>
    <col min="2" max="2" width="60.6640625" style="17" customWidth="1"/>
    <col min="3" max="3" width="21.5546875" style="17" customWidth="1"/>
    <col min="4" max="4" width="22.77734375" style="17" customWidth="1"/>
    <col min="5" max="5" width="23" style="17" customWidth="1"/>
    <col min="6" max="6" width="22.5546875" style="17" customWidth="1"/>
    <col min="7" max="7" width="22.44140625" style="17" customWidth="1"/>
    <col min="8" max="11" width="22.6640625" style="17" customWidth="1"/>
    <col min="12" max="12" width="19.44140625" style="17" customWidth="1"/>
    <col min="13" max="13" width="24" style="17" customWidth="1"/>
    <col min="14" max="16384" width="9.109375" style="17"/>
  </cols>
  <sheetData>
    <row r="1" spans="1:13" ht="17.399999999999999" x14ac:dyDescent="0.3">
      <c r="A1" s="43" t="s">
        <v>131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x14ac:dyDescent="0.3">
      <c r="L2" s="18"/>
      <c r="M2" s="18" t="s">
        <v>130</v>
      </c>
    </row>
    <row r="3" spans="1:13" ht="126.75" customHeight="1" x14ac:dyDescent="0.3">
      <c r="A3" s="10" t="s">
        <v>1</v>
      </c>
      <c r="B3" s="10" t="s">
        <v>2</v>
      </c>
      <c r="C3" s="10" t="s">
        <v>158</v>
      </c>
      <c r="D3" s="10" t="s">
        <v>160</v>
      </c>
      <c r="E3" s="10" t="s">
        <v>159</v>
      </c>
      <c r="F3" s="10" t="s">
        <v>161</v>
      </c>
      <c r="G3" s="10" t="s">
        <v>162</v>
      </c>
      <c r="H3" s="10" t="s">
        <v>163</v>
      </c>
      <c r="I3" s="10" t="s">
        <v>164</v>
      </c>
      <c r="J3" s="10" t="s">
        <v>165</v>
      </c>
      <c r="K3" s="10" t="s">
        <v>166</v>
      </c>
      <c r="L3" s="10" t="s">
        <v>3</v>
      </c>
      <c r="M3" s="10" t="s">
        <v>169</v>
      </c>
    </row>
    <row r="4" spans="1:13" s="23" customFormat="1" x14ac:dyDescent="0.3">
      <c r="A4" s="19" t="s">
        <v>48</v>
      </c>
      <c r="B4" s="20" t="s">
        <v>49</v>
      </c>
      <c r="C4" s="21">
        <f t="shared" ref="C4:K4" si="0">SUM(C5:C12)</f>
        <v>109392827.08</v>
      </c>
      <c r="D4" s="21">
        <f t="shared" si="0"/>
        <v>1512000</v>
      </c>
      <c r="E4" s="21">
        <f t="shared" si="0"/>
        <v>18560561.940000001</v>
      </c>
      <c r="F4" s="21">
        <f t="shared" si="0"/>
        <v>2826876.74</v>
      </c>
      <c r="G4" s="21">
        <f t="shared" si="0"/>
        <v>1051294.6499999999</v>
      </c>
      <c r="H4" s="21">
        <f t="shared" si="0"/>
        <v>743644.76</v>
      </c>
      <c r="I4" s="21">
        <f t="shared" si="0"/>
        <v>2127620.36</v>
      </c>
      <c r="J4" s="21">
        <f t="shared" si="0"/>
        <v>8227269.3799999999</v>
      </c>
      <c r="K4" s="21">
        <f t="shared" si="0"/>
        <v>2379447.1100000003</v>
      </c>
      <c r="L4" s="21">
        <f t="shared" ref="L4" si="1">SUM(L5:L12)</f>
        <v>37428714.939999998</v>
      </c>
      <c r="M4" s="40">
        <f t="shared" ref="M4:M12" si="2">C4+L4</f>
        <v>146821542.01999998</v>
      </c>
    </row>
    <row r="5" spans="1:13" ht="31.2" x14ac:dyDescent="0.3">
      <c r="A5" s="24" t="s">
        <v>50</v>
      </c>
      <c r="B5" s="25" t="s">
        <v>51</v>
      </c>
      <c r="C5" s="26">
        <v>2375400</v>
      </c>
      <c r="D5" s="27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7"/>
      <c r="L5" s="22">
        <f t="shared" ref="L5:L50" si="3">SUM(D5:K5)</f>
        <v>0</v>
      </c>
      <c r="M5" s="29">
        <f t="shared" si="2"/>
        <v>2375400</v>
      </c>
    </row>
    <row r="6" spans="1:13" ht="46.8" x14ac:dyDescent="0.3">
      <c r="A6" s="24" t="s">
        <v>52</v>
      </c>
      <c r="B6" s="25" t="s">
        <v>53</v>
      </c>
      <c r="C6" s="26">
        <v>6375900</v>
      </c>
      <c r="D6" s="27"/>
      <c r="E6" s="26"/>
      <c r="F6" s="26"/>
      <c r="G6" s="26"/>
      <c r="H6" s="26"/>
      <c r="I6" s="26">
        <v>925874.42</v>
      </c>
      <c r="J6" s="26"/>
      <c r="K6" s="27">
        <v>214243.27</v>
      </c>
      <c r="L6" s="22">
        <f t="shared" si="3"/>
        <v>1140117.69</v>
      </c>
      <c r="M6" s="29">
        <f t="shared" si="2"/>
        <v>7516017.6899999995</v>
      </c>
    </row>
    <row r="7" spans="1:13" ht="51.75" customHeight="1" x14ac:dyDescent="0.3">
      <c r="A7" s="24" t="s">
        <v>54</v>
      </c>
      <c r="B7" s="25" t="s">
        <v>55</v>
      </c>
      <c r="C7" s="26">
        <v>46976184</v>
      </c>
      <c r="D7" s="27"/>
      <c r="E7" s="26"/>
      <c r="F7" s="26"/>
      <c r="G7" s="26"/>
      <c r="H7" s="26"/>
      <c r="I7" s="26"/>
      <c r="J7" s="26">
        <v>8196372.0700000003</v>
      </c>
      <c r="K7" s="27">
        <v>1847621.36</v>
      </c>
      <c r="L7" s="22">
        <f t="shared" si="3"/>
        <v>10043993.43</v>
      </c>
      <c r="M7" s="29">
        <f t="shared" si="2"/>
        <v>57020177.43</v>
      </c>
    </row>
    <row r="8" spans="1:13" x14ac:dyDescent="0.3">
      <c r="A8" s="24" t="s">
        <v>56</v>
      </c>
      <c r="B8" s="25" t="s">
        <v>57</v>
      </c>
      <c r="C8" s="26">
        <v>314383</v>
      </c>
      <c r="D8" s="27"/>
      <c r="E8" s="26"/>
      <c r="F8" s="26"/>
      <c r="G8" s="26"/>
      <c r="H8" s="26"/>
      <c r="I8" s="26"/>
      <c r="J8" s="26"/>
      <c r="K8" s="27"/>
      <c r="L8" s="22">
        <f t="shared" si="3"/>
        <v>0</v>
      </c>
      <c r="M8" s="29">
        <f t="shared" si="2"/>
        <v>314383</v>
      </c>
    </row>
    <row r="9" spans="1:13" ht="46.8" x14ac:dyDescent="0.3">
      <c r="A9" s="24" t="s">
        <v>58</v>
      </c>
      <c r="B9" s="25" t="s">
        <v>59</v>
      </c>
      <c r="C9" s="26">
        <v>13008460</v>
      </c>
      <c r="D9" s="26">
        <v>762000</v>
      </c>
      <c r="E9" s="26"/>
      <c r="F9" s="26"/>
      <c r="G9" s="26"/>
      <c r="H9" s="26"/>
      <c r="I9" s="26"/>
      <c r="J9" s="26">
        <v>-328876.2</v>
      </c>
      <c r="K9" s="27">
        <v>227540.05</v>
      </c>
      <c r="L9" s="22">
        <f t="shared" si="3"/>
        <v>660663.85</v>
      </c>
      <c r="M9" s="29">
        <f t="shared" si="2"/>
        <v>13669123.85</v>
      </c>
    </row>
    <row r="10" spans="1:13" ht="18.600000000000001" customHeight="1" x14ac:dyDescent="0.3">
      <c r="A10" s="24" t="s">
        <v>144</v>
      </c>
      <c r="B10" s="25" t="s">
        <v>145</v>
      </c>
      <c r="C10" s="26"/>
      <c r="D10" s="26"/>
      <c r="E10" s="26"/>
      <c r="F10" s="26"/>
      <c r="G10" s="26"/>
      <c r="H10" s="26"/>
      <c r="I10" s="26"/>
      <c r="J10" s="26"/>
      <c r="K10" s="27"/>
      <c r="L10" s="22">
        <f t="shared" si="3"/>
        <v>0</v>
      </c>
      <c r="M10" s="29">
        <f t="shared" si="2"/>
        <v>0</v>
      </c>
    </row>
    <row r="11" spans="1:13" x14ac:dyDescent="0.3">
      <c r="A11" s="24" t="s">
        <v>60</v>
      </c>
      <c r="B11" s="25" t="s">
        <v>61</v>
      </c>
      <c r="C11" s="26">
        <v>300000</v>
      </c>
      <c r="D11" s="26"/>
      <c r="E11" s="26">
        <f>13920290-110000</f>
        <v>13810290</v>
      </c>
      <c r="F11" s="26"/>
      <c r="G11" s="26"/>
      <c r="H11" s="26">
        <v>-210000</v>
      </c>
      <c r="I11" s="26"/>
      <c r="J11" s="26">
        <v>-2591850</v>
      </c>
      <c r="K11" s="26">
        <v>-430000</v>
      </c>
      <c r="L11" s="22">
        <f t="shared" si="3"/>
        <v>10578440</v>
      </c>
      <c r="M11" s="29">
        <f t="shared" si="2"/>
        <v>10878440</v>
      </c>
    </row>
    <row r="12" spans="1:13" x14ac:dyDescent="0.3">
      <c r="A12" s="24" t="s">
        <v>62</v>
      </c>
      <c r="B12" s="25" t="s">
        <v>63</v>
      </c>
      <c r="C12" s="26">
        <v>40042500.079999998</v>
      </c>
      <c r="D12" s="26">
        <v>750000</v>
      </c>
      <c r="E12" s="26">
        <v>4750271.9400000004</v>
      </c>
      <c r="F12" s="26">
        <v>2826876.74</v>
      </c>
      <c r="G12" s="26">
        <v>1051294.6499999999</v>
      </c>
      <c r="H12" s="26">
        <v>953644.76</v>
      </c>
      <c r="I12" s="26">
        <v>1201745.94</v>
      </c>
      <c r="J12" s="26">
        <v>2951623.51</v>
      </c>
      <c r="K12" s="26">
        <v>520042.43</v>
      </c>
      <c r="L12" s="22">
        <f t="shared" si="3"/>
        <v>15005499.969999999</v>
      </c>
      <c r="M12" s="29">
        <f t="shared" si="2"/>
        <v>55048000.049999997</v>
      </c>
    </row>
    <row r="13" spans="1:13" s="23" customFormat="1" x14ac:dyDescent="0.3">
      <c r="A13" s="19" t="s">
        <v>64</v>
      </c>
      <c r="B13" s="20" t="s">
        <v>65</v>
      </c>
      <c r="C13" s="21">
        <f>C14</f>
        <v>0</v>
      </c>
      <c r="D13" s="21">
        <f t="shared" ref="D13:M13" si="4">D14</f>
        <v>0</v>
      </c>
      <c r="E13" s="21">
        <f t="shared" si="4"/>
        <v>0</v>
      </c>
      <c r="F13" s="21">
        <f t="shared" si="4"/>
        <v>0</v>
      </c>
      <c r="G13" s="21">
        <f t="shared" si="4"/>
        <v>0</v>
      </c>
      <c r="H13" s="21">
        <f t="shared" si="4"/>
        <v>0</v>
      </c>
      <c r="I13" s="21">
        <f t="shared" si="4"/>
        <v>0</v>
      </c>
      <c r="J13" s="21">
        <f t="shared" si="4"/>
        <v>536850</v>
      </c>
      <c r="K13" s="21">
        <f t="shared" si="4"/>
        <v>0</v>
      </c>
      <c r="L13" s="22">
        <f t="shared" si="3"/>
        <v>536850</v>
      </c>
      <c r="M13" s="21">
        <f t="shared" si="4"/>
        <v>536850</v>
      </c>
    </row>
    <row r="14" spans="1:13" x14ac:dyDescent="0.3">
      <c r="A14" s="24" t="s">
        <v>167</v>
      </c>
      <c r="B14" s="25" t="s">
        <v>168</v>
      </c>
      <c r="C14" s="26">
        <v>0</v>
      </c>
      <c r="D14" s="26"/>
      <c r="E14" s="26"/>
      <c r="F14" s="26"/>
      <c r="G14" s="26"/>
      <c r="H14" s="26"/>
      <c r="I14" s="26"/>
      <c r="J14" s="26">
        <v>536850</v>
      </c>
      <c r="K14" s="26"/>
      <c r="L14" s="22">
        <f t="shared" si="3"/>
        <v>536850</v>
      </c>
      <c r="M14" s="29">
        <f>C14+L14</f>
        <v>536850</v>
      </c>
    </row>
    <row r="15" spans="1:13" s="23" customFormat="1" ht="31.2" x14ac:dyDescent="0.3">
      <c r="A15" s="19" t="s">
        <v>66</v>
      </c>
      <c r="B15" s="20" t="s">
        <v>67</v>
      </c>
      <c r="C15" s="21">
        <f t="shared" ref="C15:J15" si="5">SUM(C16:C16)</f>
        <v>1000000</v>
      </c>
      <c r="D15" s="21">
        <f t="shared" si="5"/>
        <v>2000000</v>
      </c>
      <c r="E15" s="21">
        <f t="shared" si="5"/>
        <v>0</v>
      </c>
      <c r="F15" s="21">
        <f t="shared" si="5"/>
        <v>0</v>
      </c>
      <c r="G15" s="21">
        <f t="shared" si="5"/>
        <v>0</v>
      </c>
      <c r="H15" s="21">
        <f t="shared" si="5"/>
        <v>0</v>
      </c>
      <c r="I15" s="21">
        <f t="shared" si="5"/>
        <v>14217187.199999999</v>
      </c>
      <c r="J15" s="21">
        <f t="shared" si="5"/>
        <v>29747197.41</v>
      </c>
      <c r="K15" s="21">
        <f t="shared" ref="K15" si="6">SUM(K16:K16)</f>
        <v>5281643.96</v>
      </c>
      <c r="L15" s="22">
        <f t="shared" si="3"/>
        <v>51246028.57</v>
      </c>
      <c r="M15" s="21">
        <f t="shared" ref="M15" si="7">SUM(M16:M16)</f>
        <v>52246028.57</v>
      </c>
    </row>
    <row r="16" spans="1:13" ht="31.2" x14ac:dyDescent="0.3">
      <c r="A16" s="24" t="s">
        <v>151</v>
      </c>
      <c r="B16" s="25" t="s">
        <v>68</v>
      </c>
      <c r="C16" s="26">
        <v>1000000</v>
      </c>
      <c r="D16" s="26">
        <v>2000000</v>
      </c>
      <c r="E16" s="26">
        <v>0</v>
      </c>
      <c r="F16" s="26">
        <v>0</v>
      </c>
      <c r="G16" s="26"/>
      <c r="H16" s="26"/>
      <c r="I16" s="26">
        <v>14217187.199999999</v>
      </c>
      <c r="J16" s="26">
        <v>29747197.41</v>
      </c>
      <c r="K16" s="26">
        <v>5281643.96</v>
      </c>
      <c r="L16" s="22">
        <f t="shared" si="3"/>
        <v>51246028.57</v>
      </c>
      <c r="M16" s="29">
        <f>C16+L16</f>
        <v>52246028.57</v>
      </c>
    </row>
    <row r="17" spans="1:13" s="23" customFormat="1" x14ac:dyDescent="0.3">
      <c r="A17" s="19" t="s">
        <v>69</v>
      </c>
      <c r="B17" s="20" t="s">
        <v>70</v>
      </c>
      <c r="C17" s="21">
        <f t="shared" ref="C17:M17" si="8">SUM(C18:C21)</f>
        <v>34372005.370000005</v>
      </c>
      <c r="D17" s="21">
        <f t="shared" si="8"/>
        <v>23387826.98</v>
      </c>
      <c r="E17" s="21">
        <f t="shared" si="8"/>
        <v>7142275.9500000002</v>
      </c>
      <c r="F17" s="21">
        <f t="shared" si="8"/>
        <v>0</v>
      </c>
      <c r="G17" s="21">
        <f t="shared" si="8"/>
        <v>-624142.19999999995</v>
      </c>
      <c r="H17" s="21">
        <f t="shared" si="8"/>
        <v>50000</v>
      </c>
      <c r="I17" s="21">
        <f t="shared" si="8"/>
        <v>2858125.8</v>
      </c>
      <c r="J17" s="21">
        <f t="shared" si="8"/>
        <v>-1652400</v>
      </c>
      <c r="K17" s="21">
        <f t="shared" si="8"/>
        <v>206719156.45999998</v>
      </c>
      <c r="L17" s="22">
        <f t="shared" si="3"/>
        <v>237880842.98999998</v>
      </c>
      <c r="M17" s="21">
        <f t="shared" si="8"/>
        <v>272252848.36000001</v>
      </c>
    </row>
    <row r="18" spans="1:13" x14ac:dyDescent="0.3">
      <c r="A18" s="24" t="s">
        <v>71</v>
      </c>
      <c r="B18" s="25" t="s">
        <v>72</v>
      </c>
      <c r="C18" s="26">
        <v>426005.37</v>
      </c>
      <c r="D18" s="26"/>
      <c r="E18" s="26">
        <v>1142275.95</v>
      </c>
      <c r="F18" s="26"/>
      <c r="G18" s="26"/>
      <c r="H18" s="26"/>
      <c r="I18" s="26"/>
      <c r="J18" s="26"/>
      <c r="K18" s="26">
        <v>1568281.32</v>
      </c>
      <c r="L18" s="22">
        <f t="shared" si="3"/>
        <v>2710557.27</v>
      </c>
      <c r="M18" s="29">
        <f>C18+L18</f>
        <v>3136562.64</v>
      </c>
    </row>
    <row r="19" spans="1:13" x14ac:dyDescent="0.3">
      <c r="A19" s="24" t="s">
        <v>73</v>
      </c>
      <c r="B19" s="25" t="s">
        <v>74</v>
      </c>
      <c r="C19" s="26">
        <v>1016000</v>
      </c>
      <c r="D19" s="26"/>
      <c r="E19" s="26"/>
      <c r="F19" s="26"/>
      <c r="G19" s="26"/>
      <c r="H19" s="26"/>
      <c r="I19" s="26"/>
      <c r="J19" s="26">
        <v>-1016000</v>
      </c>
      <c r="K19" s="26"/>
      <c r="L19" s="22">
        <f t="shared" si="3"/>
        <v>-1016000</v>
      </c>
      <c r="M19" s="29">
        <f>C19+L19</f>
        <v>0</v>
      </c>
    </row>
    <row r="20" spans="1:13" x14ac:dyDescent="0.3">
      <c r="A20" s="24" t="s">
        <v>75</v>
      </c>
      <c r="B20" s="25" t="s">
        <v>76</v>
      </c>
      <c r="C20" s="26">
        <v>31600000</v>
      </c>
      <c r="D20" s="26">
        <v>23387826.98</v>
      </c>
      <c r="E20" s="26">
        <v>6000000</v>
      </c>
      <c r="F20" s="26"/>
      <c r="G20" s="26">
        <v>-624142.19999999995</v>
      </c>
      <c r="H20" s="26"/>
      <c r="I20" s="26">
        <v>2858125.8</v>
      </c>
      <c r="J20" s="26"/>
      <c r="K20" s="26">
        <v>205054523.56999999</v>
      </c>
      <c r="L20" s="22">
        <f t="shared" si="3"/>
        <v>236676334.15000001</v>
      </c>
      <c r="M20" s="29">
        <f>C20+L20</f>
        <v>268276334.15000001</v>
      </c>
    </row>
    <row r="21" spans="1:13" x14ac:dyDescent="0.3">
      <c r="A21" s="24" t="s">
        <v>77</v>
      </c>
      <c r="B21" s="25" t="s">
        <v>78</v>
      </c>
      <c r="C21" s="26">
        <v>1330000</v>
      </c>
      <c r="D21" s="26"/>
      <c r="E21" s="26"/>
      <c r="F21" s="26"/>
      <c r="G21" s="26"/>
      <c r="H21" s="26">
        <v>50000</v>
      </c>
      <c r="I21" s="26"/>
      <c r="J21" s="26">
        <v>-636400</v>
      </c>
      <c r="K21" s="26">
        <v>96351.57</v>
      </c>
      <c r="L21" s="22">
        <f t="shared" si="3"/>
        <v>-490048.43</v>
      </c>
      <c r="M21" s="29">
        <f>C21+L21</f>
        <v>839951.57000000007</v>
      </c>
    </row>
    <row r="22" spans="1:13" s="23" customFormat="1" x14ac:dyDescent="0.3">
      <c r="A22" s="19" t="s">
        <v>79</v>
      </c>
      <c r="B22" s="20" t="s">
        <v>80</v>
      </c>
      <c r="C22" s="21">
        <f t="shared" ref="C22:M22" si="9">SUM(C23:C26)</f>
        <v>15369401.5</v>
      </c>
      <c r="D22" s="21">
        <f t="shared" si="9"/>
        <v>6138863</v>
      </c>
      <c r="E22" s="21">
        <f t="shared" si="9"/>
        <v>0</v>
      </c>
      <c r="F22" s="21">
        <f t="shared" si="9"/>
        <v>11217397.949999999</v>
      </c>
      <c r="G22" s="21">
        <f t="shared" si="9"/>
        <v>300000</v>
      </c>
      <c r="H22" s="21">
        <f t="shared" si="9"/>
        <v>-2677079.37</v>
      </c>
      <c r="I22" s="21">
        <f t="shared" si="9"/>
        <v>57756.44</v>
      </c>
      <c r="J22" s="21">
        <f t="shared" si="9"/>
        <v>-5694.32</v>
      </c>
      <c r="K22" s="21">
        <f t="shared" si="9"/>
        <v>8946992.8300000001</v>
      </c>
      <c r="L22" s="22">
        <f t="shared" si="3"/>
        <v>23978236.529999997</v>
      </c>
      <c r="M22" s="21">
        <f t="shared" si="9"/>
        <v>39347638.030000001</v>
      </c>
    </row>
    <row r="23" spans="1:13" x14ac:dyDescent="0.3">
      <c r="A23" s="24" t="s">
        <v>81</v>
      </c>
      <c r="B23" s="25" t="s">
        <v>82</v>
      </c>
      <c r="C23" s="26">
        <v>1140473</v>
      </c>
      <c r="D23" s="26"/>
      <c r="E23" s="26"/>
      <c r="F23" s="26">
        <v>6469992.8600000003</v>
      </c>
      <c r="G23" s="26"/>
      <c r="H23" s="26"/>
      <c r="I23" s="26">
        <v>240000</v>
      </c>
      <c r="J23" s="26"/>
      <c r="K23" s="26">
        <v>5290197</v>
      </c>
      <c r="L23" s="22">
        <f t="shared" si="3"/>
        <v>12000189.859999999</v>
      </c>
      <c r="M23" s="29">
        <f>C23+L23</f>
        <v>13140662.859999999</v>
      </c>
    </row>
    <row r="24" spans="1:13" s="23" customFormat="1" x14ac:dyDescent="0.3">
      <c r="A24" s="24" t="s">
        <v>83</v>
      </c>
      <c r="B24" s="25" t="s">
        <v>84</v>
      </c>
      <c r="C24" s="26">
        <v>13238841.23</v>
      </c>
      <c r="D24" s="26">
        <v>6138863</v>
      </c>
      <c r="E24" s="26"/>
      <c r="F24" s="26">
        <v>4347405.09</v>
      </c>
      <c r="G24" s="26"/>
      <c r="H24" s="26">
        <v>-2677079.37</v>
      </c>
      <c r="I24" s="26">
        <v>57756.44</v>
      </c>
      <c r="J24" s="26">
        <v>-5694.32</v>
      </c>
      <c r="K24" s="26">
        <v>3656795.83</v>
      </c>
      <c r="L24" s="22">
        <f t="shared" si="3"/>
        <v>11518046.67</v>
      </c>
      <c r="M24" s="29">
        <f>C24+L24</f>
        <v>24756887.899999999</v>
      </c>
    </row>
    <row r="25" spans="1:13" x14ac:dyDescent="0.3">
      <c r="A25" s="24" t="s">
        <v>85</v>
      </c>
      <c r="B25" s="25" t="s">
        <v>86</v>
      </c>
      <c r="C25" s="26">
        <v>990000</v>
      </c>
      <c r="D25" s="26"/>
      <c r="E25" s="26"/>
      <c r="F25" s="26">
        <v>400000</v>
      </c>
      <c r="G25" s="26">
        <v>300000</v>
      </c>
      <c r="H25" s="26"/>
      <c r="I25" s="26">
        <v>-240000</v>
      </c>
      <c r="J25" s="26"/>
      <c r="K25" s="26"/>
      <c r="L25" s="22">
        <f t="shared" si="3"/>
        <v>460000</v>
      </c>
      <c r="M25" s="29">
        <f>C25+L25</f>
        <v>1450000</v>
      </c>
    </row>
    <row r="26" spans="1:13" ht="31.2" x14ac:dyDescent="0.3">
      <c r="A26" s="24" t="s">
        <v>87</v>
      </c>
      <c r="B26" s="25" t="s">
        <v>88</v>
      </c>
      <c r="C26" s="26">
        <v>87.27</v>
      </c>
      <c r="D26" s="26"/>
      <c r="E26" s="26"/>
      <c r="F26" s="26"/>
      <c r="G26" s="26"/>
      <c r="H26" s="26"/>
      <c r="I26" s="26"/>
      <c r="J26" s="26"/>
      <c r="K26" s="26"/>
      <c r="L26" s="22">
        <f t="shared" si="3"/>
        <v>0</v>
      </c>
      <c r="M26" s="29">
        <f>C26+L26</f>
        <v>87.27</v>
      </c>
    </row>
    <row r="27" spans="1:13" s="23" customFormat="1" x14ac:dyDescent="0.3">
      <c r="A27" s="19" t="s">
        <v>89</v>
      </c>
      <c r="B27" s="20" t="s">
        <v>90</v>
      </c>
      <c r="C27" s="21">
        <f t="shared" ref="C27:I27" si="10">SUM(C28:C32)</f>
        <v>749877100.03999996</v>
      </c>
      <c r="D27" s="21">
        <f t="shared" si="10"/>
        <v>24451761.609999999</v>
      </c>
      <c r="E27" s="21">
        <f t="shared" si="10"/>
        <v>77652500</v>
      </c>
      <c r="F27" s="21">
        <f t="shared" si="10"/>
        <v>2000000</v>
      </c>
      <c r="G27" s="21">
        <f t="shared" si="10"/>
        <v>74600</v>
      </c>
      <c r="H27" s="21">
        <f t="shared" si="10"/>
        <v>26314861.690000001</v>
      </c>
      <c r="I27" s="21">
        <f t="shared" si="10"/>
        <v>9414723.0800000001</v>
      </c>
      <c r="J27" s="21">
        <f>SUM(J28:J32)</f>
        <v>11398944.800000001</v>
      </c>
      <c r="K27" s="21">
        <f t="shared" ref="K27:M27" si="11">SUM(K28:K32)</f>
        <v>142098114.62</v>
      </c>
      <c r="L27" s="22">
        <f t="shared" si="3"/>
        <v>293405505.80000001</v>
      </c>
      <c r="M27" s="21">
        <f t="shared" si="11"/>
        <v>1043282605.84</v>
      </c>
    </row>
    <row r="28" spans="1:13" x14ac:dyDescent="0.3">
      <c r="A28" s="24" t="s">
        <v>91</v>
      </c>
      <c r="B28" s="25" t="s">
        <v>92</v>
      </c>
      <c r="C28" s="26">
        <v>193781079</v>
      </c>
      <c r="D28" s="26">
        <v>3300000</v>
      </c>
      <c r="E28" s="26"/>
      <c r="F28" s="26">
        <v>2000000</v>
      </c>
      <c r="G28" s="26">
        <v>-126172</v>
      </c>
      <c r="H28" s="26">
        <v>7627461.8200000003</v>
      </c>
      <c r="I28" s="26">
        <v>5008853.8499999996</v>
      </c>
      <c r="J28" s="26">
        <v>6000000</v>
      </c>
      <c r="K28" s="26">
        <v>-1549849.26</v>
      </c>
      <c r="L28" s="22">
        <f t="shared" si="3"/>
        <v>22260294.41</v>
      </c>
      <c r="M28" s="29">
        <f>C28+L28</f>
        <v>216041373.41</v>
      </c>
    </row>
    <row r="29" spans="1:13" x14ac:dyDescent="0.3">
      <c r="A29" s="24" t="s">
        <v>93</v>
      </c>
      <c r="B29" s="25" t="s">
        <v>94</v>
      </c>
      <c r="C29" s="26">
        <v>476473355</v>
      </c>
      <c r="D29" s="26">
        <v>21151761.609999999</v>
      </c>
      <c r="E29" s="26">
        <v>77652500</v>
      </c>
      <c r="F29" s="26">
        <v>3557</v>
      </c>
      <c r="G29" s="26">
        <v>126172</v>
      </c>
      <c r="H29" s="26">
        <v>14103427.02</v>
      </c>
      <c r="I29" s="26">
        <v>2305869.23</v>
      </c>
      <c r="J29" s="26">
        <v>7679208</v>
      </c>
      <c r="K29" s="26">
        <v>143470987.53</v>
      </c>
      <c r="L29" s="22">
        <f t="shared" si="3"/>
        <v>266493482.38999999</v>
      </c>
      <c r="M29" s="29">
        <f>C29+L29</f>
        <v>742966837.38999999</v>
      </c>
    </row>
    <row r="30" spans="1:13" x14ac:dyDescent="0.3">
      <c r="A30" s="24" t="s">
        <v>95</v>
      </c>
      <c r="B30" s="25" t="s">
        <v>96</v>
      </c>
      <c r="C30" s="26">
        <v>49305780</v>
      </c>
      <c r="D30" s="26"/>
      <c r="E30" s="26"/>
      <c r="F30" s="26"/>
      <c r="G30" s="26"/>
      <c r="H30" s="26">
        <v>3713300</v>
      </c>
      <c r="I30" s="26"/>
      <c r="J30" s="26">
        <v>-2054208</v>
      </c>
      <c r="K30" s="26">
        <v>-406717.1</v>
      </c>
      <c r="L30" s="22">
        <f t="shared" si="3"/>
        <v>1252374.8999999999</v>
      </c>
      <c r="M30" s="29">
        <f>C30+L30</f>
        <v>50558154.899999999</v>
      </c>
    </row>
    <row r="31" spans="1:13" x14ac:dyDescent="0.3">
      <c r="A31" s="24" t="s">
        <v>97</v>
      </c>
      <c r="B31" s="25" t="s">
        <v>98</v>
      </c>
      <c r="C31" s="26">
        <v>5057836.04</v>
      </c>
      <c r="D31" s="26"/>
      <c r="E31" s="26"/>
      <c r="F31" s="26">
        <v>-3557</v>
      </c>
      <c r="G31" s="26">
        <v>74600</v>
      </c>
      <c r="H31" s="26">
        <v>870672.85</v>
      </c>
      <c r="I31" s="26"/>
      <c r="J31" s="26">
        <v>-226055.2</v>
      </c>
      <c r="K31" s="26"/>
      <c r="L31" s="22">
        <f t="shared" si="3"/>
        <v>715660.64999999991</v>
      </c>
      <c r="M31" s="29">
        <f>C31+L31</f>
        <v>5773496.6899999995</v>
      </c>
    </row>
    <row r="32" spans="1:13" x14ac:dyDescent="0.3">
      <c r="A32" s="24" t="s">
        <v>99</v>
      </c>
      <c r="B32" s="25" t="s">
        <v>100</v>
      </c>
      <c r="C32" s="26">
        <v>25259050</v>
      </c>
      <c r="D32" s="26"/>
      <c r="E32" s="26"/>
      <c r="F32" s="26"/>
      <c r="G32" s="26"/>
      <c r="H32" s="26"/>
      <c r="I32" s="26">
        <v>2100000</v>
      </c>
      <c r="J32" s="26"/>
      <c r="K32" s="26">
        <v>583693.44999999995</v>
      </c>
      <c r="L32" s="22">
        <f t="shared" si="3"/>
        <v>2683693.4500000002</v>
      </c>
      <c r="M32" s="29">
        <f>C32+L32</f>
        <v>27942743.449999999</v>
      </c>
    </row>
    <row r="33" spans="1:13" s="23" customFormat="1" x14ac:dyDescent="0.3">
      <c r="A33" s="19" t="s">
        <v>101</v>
      </c>
      <c r="B33" s="20" t="s">
        <v>102</v>
      </c>
      <c r="C33" s="21">
        <f t="shared" ref="C33:M33" si="12">SUM(C34:C35)</f>
        <v>59018260.200000003</v>
      </c>
      <c r="D33" s="21">
        <f t="shared" si="12"/>
        <v>0</v>
      </c>
      <c r="E33" s="21">
        <f t="shared" si="12"/>
        <v>0</v>
      </c>
      <c r="F33" s="21">
        <f t="shared" si="12"/>
        <v>1406122.46</v>
      </c>
      <c r="G33" s="21">
        <f t="shared" si="12"/>
        <v>-74600</v>
      </c>
      <c r="H33" s="21">
        <f t="shared" si="12"/>
        <v>500000</v>
      </c>
      <c r="I33" s="21">
        <f t="shared" si="12"/>
        <v>350000</v>
      </c>
      <c r="J33" s="21">
        <f t="shared" si="12"/>
        <v>1475000</v>
      </c>
      <c r="K33" s="21">
        <f t="shared" si="12"/>
        <v>423300</v>
      </c>
      <c r="L33" s="22">
        <f t="shared" si="3"/>
        <v>4079822.46</v>
      </c>
      <c r="M33" s="21">
        <f t="shared" si="12"/>
        <v>63098082.659999996</v>
      </c>
    </row>
    <row r="34" spans="1:13" s="23" customFormat="1" x14ac:dyDescent="0.3">
      <c r="A34" s="24" t="s">
        <v>103</v>
      </c>
      <c r="B34" s="25" t="s">
        <v>104</v>
      </c>
      <c r="C34" s="26">
        <v>31497490</v>
      </c>
      <c r="D34" s="26"/>
      <c r="E34" s="26"/>
      <c r="F34" s="26">
        <v>1406122.46</v>
      </c>
      <c r="G34" s="26">
        <v>-74600</v>
      </c>
      <c r="H34" s="26">
        <v>500000</v>
      </c>
      <c r="I34" s="26">
        <v>-93000</v>
      </c>
      <c r="J34" s="26">
        <v>1136000</v>
      </c>
      <c r="K34" s="26">
        <v>300000</v>
      </c>
      <c r="L34" s="22">
        <f t="shared" si="3"/>
        <v>3174522.46</v>
      </c>
      <c r="M34" s="29">
        <f>C34+L34</f>
        <v>34672012.460000001</v>
      </c>
    </row>
    <row r="35" spans="1:13" x14ac:dyDescent="0.3">
      <c r="A35" s="24" t="s">
        <v>105</v>
      </c>
      <c r="B35" s="25" t="s">
        <v>106</v>
      </c>
      <c r="C35" s="26">
        <v>27520770.199999999</v>
      </c>
      <c r="D35" s="26"/>
      <c r="E35" s="26"/>
      <c r="F35" s="26"/>
      <c r="G35" s="26"/>
      <c r="H35" s="26"/>
      <c r="I35" s="26">
        <v>443000</v>
      </c>
      <c r="J35" s="26">
        <v>339000</v>
      </c>
      <c r="K35" s="26">
        <v>123300</v>
      </c>
      <c r="L35" s="22">
        <f t="shared" si="3"/>
        <v>905300</v>
      </c>
      <c r="M35" s="29">
        <f>C35+L35</f>
        <v>28426070.199999999</v>
      </c>
    </row>
    <row r="36" spans="1:13" s="23" customFormat="1" x14ac:dyDescent="0.3">
      <c r="A36" s="19" t="s">
        <v>107</v>
      </c>
      <c r="B36" s="20" t="s">
        <v>108</v>
      </c>
      <c r="C36" s="21">
        <f t="shared" ref="C36:I36" si="13">SUM(C37:C40)</f>
        <v>77313778.549999997</v>
      </c>
      <c r="D36" s="21">
        <f t="shared" si="13"/>
        <v>0</v>
      </c>
      <c r="E36" s="21">
        <f t="shared" si="13"/>
        <v>-1788619.75</v>
      </c>
      <c r="F36" s="21">
        <f t="shared" si="13"/>
        <v>476274.54</v>
      </c>
      <c r="G36" s="21">
        <f t="shared" si="13"/>
        <v>0</v>
      </c>
      <c r="H36" s="21">
        <f t="shared" si="13"/>
        <v>-747023.27</v>
      </c>
      <c r="I36" s="21">
        <f t="shared" si="13"/>
        <v>0</v>
      </c>
      <c r="J36" s="21">
        <f>SUM(J37:J40)</f>
        <v>6432622.5600000005</v>
      </c>
      <c r="K36" s="21">
        <f t="shared" ref="K36:M36" si="14">SUM(K37:K40)</f>
        <v>430000</v>
      </c>
      <c r="L36" s="22">
        <f t="shared" si="3"/>
        <v>4803254.08</v>
      </c>
      <c r="M36" s="21">
        <f t="shared" si="14"/>
        <v>82117032.629999995</v>
      </c>
    </row>
    <row r="37" spans="1:13" x14ac:dyDescent="0.3">
      <c r="A37" s="24" t="s">
        <v>109</v>
      </c>
      <c r="B37" s="25" t="s">
        <v>110</v>
      </c>
      <c r="C37" s="26">
        <v>4312413</v>
      </c>
      <c r="D37" s="26"/>
      <c r="E37" s="26"/>
      <c r="F37" s="26"/>
      <c r="G37" s="26"/>
      <c r="H37" s="26"/>
      <c r="I37" s="26"/>
      <c r="J37" s="26">
        <v>150000</v>
      </c>
      <c r="K37" s="26"/>
      <c r="L37" s="22">
        <f t="shared" si="3"/>
        <v>150000</v>
      </c>
      <c r="M37" s="29">
        <f>C37+L37</f>
        <v>4462413</v>
      </c>
    </row>
    <row r="38" spans="1:13" x14ac:dyDescent="0.3">
      <c r="A38" s="24" t="s">
        <v>111</v>
      </c>
      <c r="B38" s="25" t="s">
        <v>112</v>
      </c>
      <c r="C38" s="26">
        <v>6004970</v>
      </c>
      <c r="D38" s="26"/>
      <c r="E38" s="26">
        <v>110000</v>
      </c>
      <c r="F38" s="26"/>
      <c r="G38" s="26"/>
      <c r="H38" s="26">
        <f>210000-957023.27</f>
        <v>-747023.27</v>
      </c>
      <c r="I38" s="26"/>
      <c r="J38" s="26">
        <v>2131336.04</v>
      </c>
      <c r="K38" s="26">
        <v>430000</v>
      </c>
      <c r="L38" s="22">
        <f t="shared" si="3"/>
        <v>1924312.77</v>
      </c>
      <c r="M38" s="29">
        <f>C38+L38</f>
        <v>7929282.7699999996</v>
      </c>
    </row>
    <row r="39" spans="1:13" x14ac:dyDescent="0.3">
      <c r="A39" s="24" t="s">
        <v>113</v>
      </c>
      <c r="B39" s="25" t="s">
        <v>114</v>
      </c>
      <c r="C39" s="26">
        <v>65855106.549999997</v>
      </c>
      <c r="D39" s="26"/>
      <c r="E39" s="26">
        <v>-1898619.75</v>
      </c>
      <c r="F39" s="26">
        <v>476274.54</v>
      </c>
      <c r="G39" s="26"/>
      <c r="H39" s="26"/>
      <c r="I39" s="26"/>
      <c r="J39" s="26">
        <v>3951286.52</v>
      </c>
      <c r="K39" s="30"/>
      <c r="L39" s="22">
        <f t="shared" si="3"/>
        <v>2528941.31</v>
      </c>
      <c r="M39" s="29">
        <f>C39+L39</f>
        <v>68384047.859999999</v>
      </c>
    </row>
    <row r="40" spans="1:13" s="23" customFormat="1" x14ac:dyDescent="0.3">
      <c r="A40" s="24" t="s">
        <v>115</v>
      </c>
      <c r="B40" s="25" t="s">
        <v>116</v>
      </c>
      <c r="C40" s="26">
        <v>1141289</v>
      </c>
      <c r="D40" s="26"/>
      <c r="E40" s="26"/>
      <c r="F40" s="26"/>
      <c r="G40" s="26"/>
      <c r="H40" s="26"/>
      <c r="I40" s="26"/>
      <c r="J40" s="26">
        <v>200000</v>
      </c>
      <c r="K40" s="26"/>
      <c r="L40" s="22">
        <f t="shared" si="3"/>
        <v>200000</v>
      </c>
      <c r="M40" s="29">
        <f>C40+L40</f>
        <v>1341289</v>
      </c>
    </row>
    <row r="41" spans="1:13" s="23" customFormat="1" x14ac:dyDescent="0.3">
      <c r="A41" s="19" t="s">
        <v>117</v>
      </c>
      <c r="B41" s="20" t="s">
        <v>118</v>
      </c>
      <c r="C41" s="21">
        <f>C42+C43</f>
        <v>1998999.99</v>
      </c>
      <c r="D41" s="21">
        <f t="shared" ref="D41:M41" si="15">D42+D43</f>
        <v>0</v>
      </c>
      <c r="E41" s="21">
        <f t="shared" si="15"/>
        <v>0</v>
      </c>
      <c r="F41" s="21">
        <f>F42+F43+F44</f>
        <v>0</v>
      </c>
      <c r="G41" s="21">
        <f t="shared" ref="G41:K41" si="16">G42+G43+G44</f>
        <v>0</v>
      </c>
      <c r="H41" s="21">
        <f t="shared" si="16"/>
        <v>0</v>
      </c>
      <c r="I41" s="21">
        <f t="shared" si="16"/>
        <v>0</v>
      </c>
      <c r="J41" s="21">
        <f t="shared" si="16"/>
        <v>0</v>
      </c>
      <c r="K41" s="21">
        <f t="shared" si="16"/>
        <v>0</v>
      </c>
      <c r="L41" s="22">
        <f t="shared" si="3"/>
        <v>0</v>
      </c>
      <c r="M41" s="21">
        <f t="shared" si="15"/>
        <v>1998999.99</v>
      </c>
    </row>
    <row r="42" spans="1:13" s="23" customFormat="1" x14ac:dyDescent="0.3">
      <c r="A42" s="24" t="s">
        <v>132</v>
      </c>
      <c r="B42" s="25" t="s">
        <v>133</v>
      </c>
      <c r="C42" s="26">
        <v>100000</v>
      </c>
      <c r="D42" s="26">
        <v>0</v>
      </c>
      <c r="E42" s="26">
        <v>0</v>
      </c>
      <c r="F42" s="26">
        <v>100000</v>
      </c>
      <c r="G42" s="26"/>
      <c r="H42" s="26"/>
      <c r="I42" s="21"/>
      <c r="J42" s="21"/>
      <c r="K42" s="21"/>
      <c r="L42" s="22">
        <f t="shared" si="3"/>
        <v>100000</v>
      </c>
      <c r="M42" s="29">
        <f>C42+L42</f>
        <v>200000</v>
      </c>
    </row>
    <row r="43" spans="1:13" x14ac:dyDescent="0.3">
      <c r="A43" s="24" t="s">
        <v>119</v>
      </c>
      <c r="B43" s="25" t="s">
        <v>120</v>
      </c>
      <c r="C43" s="26">
        <v>1898999.99</v>
      </c>
      <c r="D43" s="26">
        <v>0</v>
      </c>
      <c r="E43" s="26">
        <v>0</v>
      </c>
      <c r="F43" s="26">
        <v>-100000</v>
      </c>
      <c r="G43" s="26"/>
      <c r="H43" s="26"/>
      <c r="I43" s="26"/>
      <c r="J43" s="26"/>
      <c r="K43" s="26"/>
      <c r="L43" s="22">
        <f t="shared" si="3"/>
        <v>-100000</v>
      </c>
      <c r="M43" s="29">
        <f>C43+L43</f>
        <v>1798999.99</v>
      </c>
    </row>
    <row r="44" spans="1:13" ht="16.8" customHeight="1" x14ac:dyDescent="0.3">
      <c r="A44" s="24" t="s">
        <v>142</v>
      </c>
      <c r="B44" s="25" t="s">
        <v>143</v>
      </c>
      <c r="C44" s="26"/>
      <c r="D44" s="26"/>
      <c r="E44" s="26"/>
      <c r="F44" s="26"/>
      <c r="G44" s="26"/>
      <c r="H44" s="26"/>
      <c r="I44" s="26"/>
      <c r="J44" s="26"/>
      <c r="K44" s="26"/>
      <c r="L44" s="22">
        <f t="shared" si="3"/>
        <v>0</v>
      </c>
      <c r="M44" s="29">
        <f>C44+L44</f>
        <v>0</v>
      </c>
    </row>
    <row r="45" spans="1:13" s="23" customFormat="1" x14ac:dyDescent="0.3">
      <c r="A45" s="19" t="s">
        <v>121</v>
      </c>
      <c r="B45" s="20" t="s">
        <v>122</v>
      </c>
      <c r="C45" s="21">
        <f t="shared" ref="C45:M45" si="17">SUM(C46:C46)</f>
        <v>2330300</v>
      </c>
      <c r="D45" s="21">
        <f t="shared" si="17"/>
        <v>0</v>
      </c>
      <c r="E45" s="21">
        <f t="shared" si="17"/>
        <v>0</v>
      </c>
      <c r="F45" s="21">
        <f t="shared" si="17"/>
        <v>350000</v>
      </c>
      <c r="G45" s="21">
        <f t="shared" si="17"/>
        <v>0</v>
      </c>
      <c r="H45" s="21">
        <f t="shared" si="17"/>
        <v>0</v>
      </c>
      <c r="I45" s="21">
        <f t="shared" si="17"/>
        <v>0</v>
      </c>
      <c r="J45" s="21">
        <f t="shared" si="17"/>
        <v>0</v>
      </c>
      <c r="K45" s="21">
        <f t="shared" si="17"/>
        <v>0</v>
      </c>
      <c r="L45" s="22">
        <f t="shared" si="3"/>
        <v>350000</v>
      </c>
      <c r="M45" s="21">
        <f t="shared" si="17"/>
        <v>2680300</v>
      </c>
    </row>
    <row r="46" spans="1:13" x14ac:dyDescent="0.3">
      <c r="A46" s="24" t="s">
        <v>123</v>
      </c>
      <c r="B46" s="25" t="s">
        <v>124</v>
      </c>
      <c r="C46" s="26">
        <v>2330300</v>
      </c>
      <c r="D46" s="26">
        <v>0</v>
      </c>
      <c r="E46" s="26">
        <v>0</v>
      </c>
      <c r="F46" s="26">
        <v>350000</v>
      </c>
      <c r="G46" s="26">
        <v>0</v>
      </c>
      <c r="H46" s="26">
        <v>0</v>
      </c>
      <c r="I46" s="26"/>
      <c r="J46" s="26">
        <v>0</v>
      </c>
      <c r="K46" s="26">
        <v>0</v>
      </c>
      <c r="L46" s="22">
        <f t="shared" si="3"/>
        <v>350000</v>
      </c>
      <c r="M46" s="29">
        <f>C46+L46</f>
        <v>2680300</v>
      </c>
    </row>
    <row r="47" spans="1:13" s="23" customFormat="1" ht="46.8" x14ac:dyDescent="0.3">
      <c r="A47" s="19" t="s">
        <v>125</v>
      </c>
      <c r="B47" s="20" t="s">
        <v>126</v>
      </c>
      <c r="C47" s="21">
        <f t="shared" ref="C47:K47" si="18">SUM(C48:C48)</f>
        <v>30114300</v>
      </c>
      <c r="D47" s="21">
        <f t="shared" si="18"/>
        <v>0</v>
      </c>
      <c r="E47" s="21">
        <f t="shared" si="18"/>
        <v>0</v>
      </c>
      <c r="F47" s="21">
        <f t="shared" si="18"/>
        <v>0</v>
      </c>
      <c r="G47" s="21">
        <f t="shared" si="18"/>
        <v>0</v>
      </c>
      <c r="H47" s="21">
        <f t="shared" si="18"/>
        <v>0</v>
      </c>
      <c r="I47" s="21">
        <f t="shared" si="18"/>
        <v>0</v>
      </c>
      <c r="J47" s="21">
        <f t="shared" si="18"/>
        <v>0</v>
      </c>
      <c r="K47" s="21">
        <f t="shared" si="18"/>
        <v>0</v>
      </c>
      <c r="L47" s="22">
        <f t="shared" si="3"/>
        <v>0</v>
      </c>
      <c r="M47" s="21">
        <f>SUM(M48:M49)</f>
        <v>31114300</v>
      </c>
    </row>
    <row r="48" spans="1:13" ht="46.8" x14ac:dyDescent="0.3">
      <c r="A48" s="24" t="s">
        <v>127</v>
      </c>
      <c r="B48" s="25" t="s">
        <v>128</v>
      </c>
      <c r="C48" s="26">
        <v>30114300</v>
      </c>
      <c r="D48" s="26">
        <v>0</v>
      </c>
      <c r="E48" s="26">
        <v>0</v>
      </c>
      <c r="F48" s="26">
        <v>0</v>
      </c>
      <c r="G48" s="26"/>
      <c r="H48" s="26">
        <v>0</v>
      </c>
      <c r="I48" s="26">
        <v>0</v>
      </c>
      <c r="J48" s="26">
        <v>0</v>
      </c>
      <c r="K48" s="26"/>
      <c r="L48" s="22">
        <f t="shared" si="3"/>
        <v>0</v>
      </c>
      <c r="M48" s="29">
        <f>C48+L48</f>
        <v>30114300</v>
      </c>
    </row>
    <row r="49" spans="1:13" x14ac:dyDescent="0.3">
      <c r="A49" s="38" t="s">
        <v>156</v>
      </c>
      <c r="B49" s="39" t="s">
        <v>157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1000000</v>
      </c>
      <c r="I49" s="26"/>
      <c r="J49" s="26"/>
      <c r="K49" s="26"/>
      <c r="L49" s="22">
        <f t="shared" si="3"/>
        <v>1000000</v>
      </c>
      <c r="M49" s="29">
        <f>C49+L49</f>
        <v>1000000</v>
      </c>
    </row>
    <row r="50" spans="1:13" s="23" customFormat="1" x14ac:dyDescent="0.3">
      <c r="A50" s="31"/>
      <c r="B50" s="32" t="s">
        <v>129</v>
      </c>
      <c r="C50" s="22">
        <f>C47+C45+C41+C36+C33+C27+C22+C17+C15+C13+C4</f>
        <v>1080786972.73</v>
      </c>
      <c r="D50" s="22">
        <f t="shared" ref="D50:J50" si="19">D47+D45+D41+D36+D33+D27+D22+D17+D15+D13+D4+D49</f>
        <v>57490451.590000004</v>
      </c>
      <c r="E50" s="22">
        <f t="shared" si="19"/>
        <v>101566718.14</v>
      </c>
      <c r="F50" s="22">
        <f t="shared" si="19"/>
        <v>18276671.689999998</v>
      </c>
      <c r="G50" s="22">
        <f t="shared" si="19"/>
        <v>727152.45</v>
      </c>
      <c r="H50" s="22">
        <f t="shared" si="19"/>
        <v>25184403.810000002</v>
      </c>
      <c r="I50" s="22">
        <f t="shared" si="19"/>
        <v>29025412.879999999</v>
      </c>
      <c r="J50" s="22">
        <f t="shared" si="19"/>
        <v>56159789.830000006</v>
      </c>
      <c r="K50" s="22">
        <f>K47+K45+K41+K36+K33+K27+K22+K17+K15+K13+K4+K49</f>
        <v>366278654.97999996</v>
      </c>
      <c r="L50" s="22">
        <f t="shared" si="3"/>
        <v>654709255.36999989</v>
      </c>
      <c r="M50" s="22">
        <f>M4+M13+M15+M17+M22+M27+M33+M36+M41+M45+M47</f>
        <v>1735496228.1000001</v>
      </c>
    </row>
    <row r="52" spans="1:13" x14ac:dyDescent="0.3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33"/>
    </row>
    <row r="53" spans="1:13" x14ac:dyDescent="0.3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3" x14ac:dyDescent="0.3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3" x14ac:dyDescent="0.3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</sheetData>
  <mergeCells count="5">
    <mergeCell ref="A1:L1"/>
    <mergeCell ref="A52:L52"/>
    <mergeCell ref="A53:L53"/>
    <mergeCell ref="A54:L54"/>
    <mergeCell ref="A55:L55"/>
  </mergeCells>
  <pageMargins left="0" right="0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2023-03-23T05:21:03Z</dcterms:modified>
</cp:coreProperties>
</file>