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1436"/>
  </bookViews>
  <sheets>
    <sheet name="доходы" sheetId="1" r:id="rId1"/>
    <sheet name="расходы" sheetId="2" r:id="rId2"/>
    <sheet name="Лист1" sheetId="3" r:id="rId3"/>
  </sheets>
  <definedNames>
    <definedName name="_xlnm._FilterDatabase" localSheetId="1" hidden="1">расходы!$A$3:$N$3</definedName>
  </definedNames>
  <calcPr calcId="145621"/>
</workbook>
</file>

<file path=xl/calcChain.xml><?xml version="1.0" encoding="utf-8"?>
<calcChain xmlns="http://schemas.openxmlformats.org/spreadsheetml/2006/main">
  <c r="N10" i="1" l="1"/>
  <c r="K47" i="2" l="1"/>
  <c r="K45" i="2"/>
  <c r="K41" i="2"/>
  <c r="K36" i="2"/>
  <c r="K33" i="2"/>
  <c r="K27" i="2"/>
  <c r="K22" i="2"/>
  <c r="K17" i="2"/>
  <c r="K15" i="2"/>
  <c r="K13" i="2"/>
  <c r="K4" i="2"/>
  <c r="K26" i="1"/>
  <c r="K25" i="1" s="1"/>
  <c r="K21" i="1"/>
  <c r="K18" i="1"/>
  <c r="K13" i="1"/>
  <c r="K9" i="1"/>
  <c r="K7" i="1"/>
  <c r="K5" i="1"/>
  <c r="K4" i="1"/>
  <c r="K50" i="2" l="1"/>
  <c r="K33" i="1"/>
  <c r="L9" i="1"/>
  <c r="J9" i="1"/>
  <c r="I9" i="1"/>
  <c r="H9" i="1"/>
  <c r="G9" i="1"/>
  <c r="F9" i="1"/>
  <c r="E9" i="1"/>
  <c r="D9" i="1"/>
  <c r="C9" i="1"/>
  <c r="M49" i="2" l="1"/>
  <c r="N49" i="2" s="1"/>
  <c r="L21" i="1"/>
  <c r="J21" i="1"/>
  <c r="I21" i="1"/>
  <c r="H21" i="1"/>
  <c r="G21" i="1"/>
  <c r="F21" i="1"/>
  <c r="E21" i="1"/>
  <c r="D21" i="1"/>
  <c r="C21" i="1"/>
  <c r="M12" i="1"/>
  <c r="N12" i="1" s="1"/>
  <c r="M11" i="1"/>
  <c r="L26" i="1"/>
  <c r="L25" i="1" s="1"/>
  <c r="L18" i="1"/>
  <c r="L13" i="1"/>
  <c r="L7" i="1"/>
  <c r="L5" i="1"/>
  <c r="M10" i="2"/>
  <c r="N10" i="2" s="1"/>
  <c r="M44" i="2"/>
  <c r="N44" i="2" s="1"/>
  <c r="L41" i="2"/>
  <c r="J41" i="2"/>
  <c r="I41" i="2"/>
  <c r="H41" i="2"/>
  <c r="G41" i="2"/>
  <c r="F41" i="2"/>
  <c r="M32" i="1"/>
  <c r="M31" i="1"/>
  <c r="M30" i="1"/>
  <c r="N30" i="1" s="1"/>
  <c r="M29" i="1"/>
  <c r="M28" i="1"/>
  <c r="M27" i="1"/>
  <c r="M24" i="1"/>
  <c r="M23" i="1"/>
  <c r="M22" i="1"/>
  <c r="M21" i="1" s="1"/>
  <c r="M20" i="1"/>
  <c r="M19" i="1"/>
  <c r="M17" i="1"/>
  <c r="M16" i="1"/>
  <c r="M15" i="1"/>
  <c r="M14" i="1"/>
  <c r="M8" i="1"/>
  <c r="M6" i="1"/>
  <c r="M48" i="2"/>
  <c r="N48" i="2" s="1"/>
  <c r="M46" i="2"/>
  <c r="N46" i="2" s="1"/>
  <c r="N45" i="2" s="1"/>
  <c r="M43" i="2"/>
  <c r="N43" i="2" s="1"/>
  <c r="M42" i="2"/>
  <c r="N42" i="2" s="1"/>
  <c r="M40" i="2"/>
  <c r="N40" i="2" s="1"/>
  <c r="M39" i="2"/>
  <c r="N39" i="2" s="1"/>
  <c r="M38" i="2"/>
  <c r="N38" i="2" s="1"/>
  <c r="M37" i="2"/>
  <c r="N37" i="2" s="1"/>
  <c r="M35" i="2"/>
  <c r="N35" i="2" s="1"/>
  <c r="M34" i="2"/>
  <c r="N34" i="2" s="1"/>
  <c r="M32" i="2"/>
  <c r="N32" i="2" s="1"/>
  <c r="M31" i="2"/>
  <c r="N31" i="2" s="1"/>
  <c r="M30" i="2"/>
  <c r="N30" i="2" s="1"/>
  <c r="M29" i="2"/>
  <c r="N29" i="2" s="1"/>
  <c r="M28" i="2"/>
  <c r="N28" i="2" s="1"/>
  <c r="M26" i="2"/>
  <c r="N26" i="2" s="1"/>
  <c r="M25" i="2"/>
  <c r="N25" i="2" s="1"/>
  <c r="M24" i="2"/>
  <c r="N24" i="2" s="1"/>
  <c r="M23" i="2"/>
  <c r="N23" i="2" s="1"/>
  <c r="M21" i="2"/>
  <c r="N21" i="2" s="1"/>
  <c r="M20" i="2"/>
  <c r="N20" i="2" s="1"/>
  <c r="M19" i="2"/>
  <c r="N19" i="2" s="1"/>
  <c r="M18" i="2"/>
  <c r="N18" i="2" s="1"/>
  <c r="M16" i="2"/>
  <c r="N16" i="2" s="1"/>
  <c r="N15" i="2" s="1"/>
  <c r="M14" i="2"/>
  <c r="N14" i="2" s="1"/>
  <c r="N13" i="2" s="1"/>
  <c r="M12" i="2"/>
  <c r="N12" i="2" s="1"/>
  <c r="M11" i="2"/>
  <c r="N11" i="2" s="1"/>
  <c r="M9" i="2"/>
  <c r="N9" i="2" s="1"/>
  <c r="M8" i="2"/>
  <c r="N8" i="2" s="1"/>
  <c r="M7" i="2"/>
  <c r="N7" i="2" s="1"/>
  <c r="M6" i="2"/>
  <c r="N6" i="2" s="1"/>
  <c r="M5" i="2"/>
  <c r="N5" i="2" s="1"/>
  <c r="L15" i="2"/>
  <c r="J7" i="1"/>
  <c r="I7" i="1"/>
  <c r="H7" i="1"/>
  <c r="L47" i="2"/>
  <c r="J47" i="2"/>
  <c r="I47" i="2"/>
  <c r="H47" i="2"/>
  <c r="G47" i="2"/>
  <c r="F47" i="2"/>
  <c r="E47" i="2"/>
  <c r="D47" i="2"/>
  <c r="C47" i="2"/>
  <c r="J26" i="1"/>
  <c r="J25" i="1" s="1"/>
  <c r="I26" i="1"/>
  <c r="I25" i="1" s="1"/>
  <c r="H26" i="1"/>
  <c r="H25" i="1" s="1"/>
  <c r="G26" i="1"/>
  <c r="G25" i="1" s="1"/>
  <c r="F26" i="1"/>
  <c r="F25" i="1" s="1"/>
  <c r="E26" i="1"/>
  <c r="E25" i="1" s="1"/>
  <c r="D26" i="1"/>
  <c r="D25" i="1" s="1"/>
  <c r="C26" i="1"/>
  <c r="C25" i="1" s="1"/>
  <c r="J18" i="1"/>
  <c r="I18" i="1"/>
  <c r="H18" i="1"/>
  <c r="G18" i="1"/>
  <c r="F18" i="1"/>
  <c r="E18" i="1"/>
  <c r="D18" i="1"/>
  <c r="J13" i="1"/>
  <c r="I13" i="1"/>
  <c r="H13" i="1"/>
  <c r="G13" i="1"/>
  <c r="F13" i="1"/>
  <c r="E13" i="1"/>
  <c r="J5" i="1"/>
  <c r="I5" i="1"/>
  <c r="H5" i="1"/>
  <c r="G5" i="1"/>
  <c r="F5" i="1"/>
  <c r="E5" i="1"/>
  <c r="D5" i="1"/>
  <c r="C18" i="1"/>
  <c r="C13" i="1"/>
  <c r="C5" i="1"/>
  <c r="D13" i="1"/>
  <c r="L13" i="2"/>
  <c r="J13" i="2"/>
  <c r="I13" i="2"/>
  <c r="H13" i="2"/>
  <c r="G13" i="2"/>
  <c r="F13" i="2"/>
  <c r="E13" i="2"/>
  <c r="D13" i="2"/>
  <c r="E41" i="2"/>
  <c r="D41" i="2"/>
  <c r="C41" i="2"/>
  <c r="C13" i="2"/>
  <c r="L45" i="2"/>
  <c r="L36" i="2"/>
  <c r="L33" i="2"/>
  <c r="L27" i="2"/>
  <c r="L22" i="2"/>
  <c r="L17" i="2"/>
  <c r="L4" i="2"/>
  <c r="J45" i="2"/>
  <c r="I45" i="2"/>
  <c r="H45" i="2"/>
  <c r="G45" i="2"/>
  <c r="F45" i="2"/>
  <c r="E45" i="2"/>
  <c r="D45" i="2"/>
  <c r="C45" i="2"/>
  <c r="J36" i="2"/>
  <c r="I36" i="2"/>
  <c r="H36" i="2"/>
  <c r="G36" i="2"/>
  <c r="F36" i="2"/>
  <c r="E36" i="2"/>
  <c r="D36" i="2"/>
  <c r="C36" i="2"/>
  <c r="J33" i="2"/>
  <c r="I33" i="2"/>
  <c r="H33" i="2"/>
  <c r="G33" i="2"/>
  <c r="F33" i="2"/>
  <c r="E33" i="2"/>
  <c r="D33" i="2"/>
  <c r="C33" i="2"/>
  <c r="J27" i="2"/>
  <c r="I27" i="2"/>
  <c r="H27" i="2"/>
  <c r="G27" i="2"/>
  <c r="F27" i="2"/>
  <c r="E27" i="2"/>
  <c r="D27" i="2"/>
  <c r="C27" i="2"/>
  <c r="J22" i="2"/>
  <c r="I22" i="2"/>
  <c r="H22" i="2"/>
  <c r="G22" i="2"/>
  <c r="F22" i="2"/>
  <c r="E22" i="2"/>
  <c r="D22" i="2"/>
  <c r="C22" i="2"/>
  <c r="J17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J4" i="2"/>
  <c r="I4" i="2"/>
  <c r="H4" i="2"/>
  <c r="G4" i="2"/>
  <c r="F4" i="2"/>
  <c r="E4" i="2"/>
  <c r="D4" i="2"/>
  <c r="D50" i="2" s="1"/>
  <c r="C4" i="2"/>
  <c r="N11" i="1" l="1"/>
  <c r="N9" i="1" s="1"/>
  <c r="M9" i="1"/>
  <c r="N47" i="2"/>
  <c r="G50" i="2"/>
  <c r="H50" i="2"/>
  <c r="E50" i="2"/>
  <c r="I50" i="2"/>
  <c r="F50" i="2"/>
  <c r="J50" i="2"/>
  <c r="L50" i="2"/>
  <c r="M5" i="1"/>
  <c r="L4" i="1"/>
  <c r="L33" i="1" s="1"/>
  <c r="M25" i="1"/>
  <c r="M18" i="1"/>
  <c r="M13" i="1"/>
  <c r="M26" i="1"/>
  <c r="M45" i="2"/>
  <c r="M4" i="2"/>
  <c r="N4" i="2" s="1"/>
  <c r="M13" i="2"/>
  <c r="M17" i="2"/>
  <c r="M47" i="2"/>
  <c r="M15" i="2"/>
  <c r="M41" i="2"/>
  <c r="M36" i="2"/>
  <c r="M33" i="2"/>
  <c r="M22" i="2"/>
  <c r="M27" i="2"/>
  <c r="N33" i="2"/>
  <c r="N17" i="2"/>
  <c r="N41" i="2"/>
  <c r="N36" i="2"/>
  <c r="N27" i="2"/>
  <c r="N22" i="2"/>
  <c r="C50" i="2"/>
  <c r="H4" i="1"/>
  <c r="H33" i="1" s="1"/>
  <c r="J4" i="1"/>
  <c r="J33" i="1" s="1"/>
  <c r="I4" i="1"/>
  <c r="I33" i="1" s="1"/>
  <c r="M50" i="2" l="1"/>
  <c r="N50" i="2"/>
  <c r="N22" i="1"/>
  <c r="N21" i="1" s="1"/>
  <c r="N19" i="1" l="1"/>
  <c r="N18" i="1" s="1"/>
  <c r="N17" i="1"/>
  <c r="N23" i="1" l="1"/>
  <c r="D7" i="1"/>
  <c r="E7" i="1"/>
  <c r="E4" i="1" s="1"/>
  <c r="F7" i="1"/>
  <c r="F4" i="1" s="1"/>
  <c r="G7" i="1"/>
  <c r="G4" i="1" s="1"/>
  <c r="C7" i="1"/>
  <c r="C4" i="1" s="1"/>
  <c r="M7" i="1" l="1"/>
  <c r="N7" i="1" s="1"/>
  <c r="D4" i="1"/>
  <c r="M4" i="1" s="1"/>
  <c r="N8" i="1"/>
  <c r="N15" i="1"/>
  <c r="N16" i="1"/>
  <c r="N20" i="1"/>
  <c r="N24" i="1"/>
  <c r="N27" i="1"/>
  <c r="N29" i="1"/>
  <c r="N31" i="1"/>
  <c r="N32" i="1"/>
  <c r="N6" i="1" l="1"/>
  <c r="N5" i="1" s="1"/>
  <c r="N28" i="1"/>
  <c r="N26" i="1" s="1"/>
  <c r="N14" i="1"/>
  <c r="N13" i="1" s="1"/>
  <c r="E33" i="1"/>
  <c r="C33" i="1"/>
  <c r="G33" i="1"/>
  <c r="F33" i="1"/>
  <c r="D33" i="1"/>
  <c r="M33" i="1" l="1"/>
  <c r="N33" i="1" s="1"/>
  <c r="N4" i="1"/>
  <c r="N25" i="1"/>
</calcChain>
</file>

<file path=xl/sharedStrings.xml><?xml version="1.0" encoding="utf-8"?>
<sst xmlns="http://schemas.openxmlformats.org/spreadsheetml/2006/main" count="184" uniqueCount="169">
  <si>
    <t>Сведения о внесенных изменениях в закон о бюджете в части доходов</t>
  </si>
  <si>
    <t>Код бюджетной классификации</t>
  </si>
  <si>
    <t>Наименование доходов</t>
  </si>
  <si>
    <t>Итого изменений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</si>
  <si>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</si>
  <si>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</si>
  <si>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</si>
  <si>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</si>
  <si>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</si>
  <si>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</si>
  <si>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</si>
  <si>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</si>
  <si>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</si>
  <si>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</si>
  <si>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</si>
  <si>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</si>
  <si>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</si>
  <si>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</si>
  <si>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</si>
  <si>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</si>
  <si>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</si>
  <si>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</si>
  <si>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</si>
  <si>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</si>
  <si>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</si>
  <si>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</si>
  <si>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 ДОХОДОВ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</si>
  <si>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</si>
  <si>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</si>
  <si>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</si>
  <si>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</si>
  <si>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000 1 12 00000 00 0000 000</t>
  </si>
  <si>
    <t>ДОХОДЫ ОТ ОКАЗАНИЯ ПЛАТНЫХ УСЛУГ (РАБОТ) И КОМПЕНСАЦИИ ЗАТРАТ  ГОСУДАРСТВА</t>
  </si>
  <si>
    <t>000 1 13 00000 00 0000 000</t>
  </si>
  <si>
    <t>000 1 11 00000 00 0000 000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</si>
  <si>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</si>
  <si>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</si>
  <si>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</si>
  <si>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</si>
  <si>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000 1 17 00000 00 0000 000</t>
  </si>
  <si>
    <t>000 2 03 00000 00 0000 000</t>
  </si>
  <si>
    <t>000 2 07 00000 00 0000 000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</si>
  <si>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</si>
  <si>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</si>
  <si>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ПРОЧИЕ НЕНАЛОГОВЫЕ ДОХОДЫ</t>
  </si>
  <si>
    <t>000 1 12 01000 00 0000 000</t>
  </si>
  <si>
    <t>Платежи за негативное воздействие на окружающую среду</t>
  </si>
  <si>
    <t>Доходы от продажи земельных участков, находящихся в государственной и муниципальной собственности</t>
  </si>
  <si>
    <t xml:space="preserve">0100 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</si>
  <si>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</si>
  <si>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</si>
  <si>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</si>
  <si>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</si>
  <si>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</si>
  <si>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</si>
  <si>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</si>
  <si>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</si>
  <si>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</si>
  <si>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</si>
  <si>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</si>
  <si>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</si>
  <si>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</si>
  <si>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</si>
  <si>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</si>
  <si>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</si>
  <si>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</si>
  <si>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</si>
  <si>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</si>
  <si>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</si>
  <si>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</si>
  <si>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</si>
  <si>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</si>
  <si>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</si>
  <si>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</si>
  <si>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</si>
  <si>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</si>
  <si>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</si>
  <si>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</si>
  <si>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</si>
  <si>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</si>
  <si>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</si>
  <si>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</si>
  <si>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</si>
  <si>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</si>
  <si>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</si>
  <si>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</si>
  <si>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</si>
  <si>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</si>
  <si>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</si>
  <si>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</si>
  <si>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</si>
  <si>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</si>
  <si>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</si>
  <si>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</si>
  <si>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</si>
  <si>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</si>
  <si>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</si>
  <si>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</si>
  <si>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</si>
  <si>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</si>
  <si>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</si>
  <si>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</si>
  <si>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</si>
  <si>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</si>
  <si>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</si>
  <si>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</si>
  <si>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</si>
  <si>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</si>
  <si>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</si>
  <si>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</si>
  <si>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</si>
  <si>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</si>
  <si>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</si>
  <si>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</si>
  <si>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</si>
  <si>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</si>
  <si>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</si>
  <si>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</si>
  <si>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</si>
  <si>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</si>
  <si>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</si>
  <si>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</si>
  <si>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</si>
  <si>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</si>
  <si>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</si>
  <si>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</si>
  <si>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</si>
  <si>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</si>
  <si>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</si>
  <si>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</si>
  <si>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в рублях</t>
  </si>
  <si>
    <t>Сведения о внесенных изменениях в решение о бюджете в части расходов</t>
  </si>
  <si>
    <t>1101</t>
  </si>
  <si>
    <t>Физическая культура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</si>
  <si>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</si>
  <si>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</si>
  <si>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</si>
  <si>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</si>
  <si>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000 2 02 10000 00 0000 150</t>
  </si>
  <si>
    <t>000 2 02 30000 00 0000 150</t>
  </si>
  <si>
    <t xml:space="preserve">000 2 02 40000 00 0000 150 </t>
  </si>
  <si>
    <t>000 2 02 20000 00 0000 150</t>
  </si>
  <si>
    <t>1105</t>
  </si>
  <si>
    <t xml:space="preserve">Другие вопросы в области физической культуры и спорта
</t>
  </si>
  <si>
    <t>0107</t>
  </si>
  <si>
    <t xml:space="preserve">Обеспечение проведения выборов и референдумов
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</si>
  <si>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</si>
  <si>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</si>
  <si>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000 1 05 03000 01 0000 110</t>
  </si>
  <si>
    <t>000 1 05 04000 02 0000 110</t>
  </si>
  <si>
    <t>0310</t>
  </si>
  <si>
    <t>000 1 14 06000 00 0000 430</t>
  </si>
  <si>
    <t>000 1 05 01000 00 0000 110</t>
  </si>
  <si>
    <t>Налог, взимаемый в связи с применением упрощенной системы налогообложения</t>
  </si>
  <si>
    <t>1403</t>
  </si>
  <si>
    <t>Прочие межбюджетные трансферты общего характера</t>
  </si>
  <si>
    <t>0209</t>
  </si>
  <si>
    <t>Другие вопросы в области национальной обороны</t>
  </si>
  <si>
    <t>План по решению о бюджете от 15.12.2022
 № 447 (первоначальный)</t>
  </si>
  <si>
    <t>Изменения, внесенные решением о бюджете от 21.02.2023 № 466
(уточнение 1)</t>
  </si>
  <si>
    <t>Изменения, внесенные решением о бюджете от 06.04.2023 № 474
(уточнение 2)</t>
  </si>
  <si>
    <t>Изменения, внесенные решением о бюджете от 11.05.2023 № 482
(уточнение 3)</t>
  </si>
  <si>
    <t>Изменения, внесенные решением о бюджете от 15.06.2023 № 18
(уточнение 4)</t>
  </si>
  <si>
    <t>Изменения, внесенные решением о бюджетеот 20.07.2023 № 27
(уточнение 5)</t>
  </si>
  <si>
    <t>Изменения, внесенные решением о бюджете от 07.09.2023 № 49
(уточнение 6)</t>
  </si>
  <si>
    <t>Изменения, внесенные решением о бюджете от 26.10.2023 № 71
(уточнение 7)</t>
  </si>
  <si>
    <t>Изменения, внесенные решением о бюджете от 06.12.2023 № 107
(уточнение 8)</t>
  </si>
  <si>
    <t>Изменения, внесенные решением о бюджете от 14.12.2023 № 111
(уточнение 9)</t>
  </si>
  <si>
    <t>План по решению о бюджете от 15.12.2022
 № 447
в редакции закона от 14.12.2023
№ 111 (уточненный)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</si>
</sst>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25" fillId="33" borderId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4" fillId="33" borderId="0"/>
    <xf numFmtId="0" fontId="24" fillId="33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26" fillId="0" borderId="11">
      <alignment horizontal="center" vertical="top" shrinkToFit="1"/>
    </xf>
    <xf numFmtId="4" fontId="27" fillId="34" borderId="11">
      <alignment horizontal="right" vertical="top" shrinkToFit="1"/>
    </xf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justify" vertical="top" wrapText="1"/>
    </xf>
    <xf numFmtId="4" fontId="29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31" fillId="0" borderId="12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33" fillId="0" borderId="1" xfId="0" applyNumberFormat="1" applyFont="1" applyBorder="1" applyAlignment="1">
      <alignment horizontal="right" vertical="top" wrapText="1"/>
    </xf>
    <xf numFmtId="49" fontId="31" fillId="35" borderId="1" xfId="0" applyNumberFormat="1" applyFont="1" applyFill="1" applyBorder="1" applyAlignment="1">
      <alignment horizontal="center" vertical="top" wrapText="1"/>
    </xf>
    <xf numFmtId="0" fontId="31" fillId="35" borderId="1" xfId="0" applyFont="1" applyFill="1" applyBorder="1" applyAlignment="1">
      <alignment horizontal="justify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justify" vertical="top" wrapText="1"/>
    </xf>
    <xf numFmtId="4" fontId="29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92">
    <cellStyle name="20% - Акцент1" xfId="17" builtinId="30" customBuiltin="1"/>
    <cellStyle name="20% - Акцент1 2" xfId="42"/>
    <cellStyle name="20% - Акцент1 3" xfId="43"/>
    <cellStyle name="20% - Акцент1 4" xfId="76"/>
    <cellStyle name="20% - Акцент2" xfId="21" builtinId="34" customBuiltin="1"/>
    <cellStyle name="20% - Акцент2 2" xfId="44"/>
    <cellStyle name="20% - Акцент2 3" xfId="45"/>
    <cellStyle name="20% - Акцент2 4" xfId="78"/>
    <cellStyle name="20% - Акцент3" xfId="25" builtinId="38" customBuiltin="1"/>
    <cellStyle name="20% - Акцент3 2" xfId="46"/>
    <cellStyle name="20% - Акцент3 3" xfId="47"/>
    <cellStyle name="20% - Акцент3 4" xfId="80"/>
    <cellStyle name="20% - Акцент4" xfId="29" builtinId="42" customBuiltin="1"/>
    <cellStyle name="20% - Акцент4 2" xfId="48"/>
    <cellStyle name="20% - Акцент4 3" xfId="49"/>
    <cellStyle name="20% - Акцент4 4" xfId="82"/>
    <cellStyle name="20% - Акцент5" xfId="33" builtinId="46" customBuiltin="1"/>
    <cellStyle name="20% - Акцент5 2" xfId="50"/>
    <cellStyle name="20% - Акцент5 3" xfId="51"/>
    <cellStyle name="20% - Акцент5 4" xfId="84"/>
    <cellStyle name="20% - Акцент6" xfId="37" builtinId="50" customBuiltin="1"/>
    <cellStyle name="20% - Акцент6 2" xfId="52"/>
    <cellStyle name="20% - Акцент6 3" xfId="53"/>
    <cellStyle name="20% - Акцент6 4" xfId="86"/>
    <cellStyle name="40% - Акцент1" xfId="18" builtinId="31" customBuiltin="1"/>
    <cellStyle name="40% - Акцент1 2" xfId="54"/>
    <cellStyle name="40% - Акцент1 3" xfId="55"/>
    <cellStyle name="40% - Акцент1 4" xfId="77"/>
    <cellStyle name="40% - Акцент2" xfId="22" builtinId="35" customBuiltin="1"/>
    <cellStyle name="40% - Акцент2 2" xfId="56"/>
    <cellStyle name="40% - Акцент2 3" xfId="57"/>
    <cellStyle name="40% - Акцент2 4" xfId="79"/>
    <cellStyle name="40% - Акцент3" xfId="26" builtinId="39" customBuiltin="1"/>
    <cellStyle name="40% - Акцент3 2" xfId="58"/>
    <cellStyle name="40% - Акцент3 3" xfId="59"/>
    <cellStyle name="40% - Акцент3 4" xfId="81"/>
    <cellStyle name="40% - Акцент4" xfId="30" builtinId="43" customBuiltin="1"/>
    <cellStyle name="40% - Акцент4 2" xfId="60"/>
    <cellStyle name="40% - Акцент4 3" xfId="61"/>
    <cellStyle name="40% - Акцент4 4" xfId="83"/>
    <cellStyle name="40% - Акцент5" xfId="34" builtinId="47" customBuiltin="1"/>
    <cellStyle name="40% - Акцент5 2" xfId="62"/>
    <cellStyle name="40% - Акцент5 3" xfId="63"/>
    <cellStyle name="40% - Акцент5 4" xfId="85"/>
    <cellStyle name="40% - Акцент6" xfId="38" builtinId="51" customBuiltin="1"/>
    <cellStyle name="40% - Акцент6 2" xfId="64"/>
    <cellStyle name="40% - Акцент6 3" xfId="65"/>
    <cellStyle name="40% - Акцент6 4" xfId="87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xl30" xfId="90"/>
    <cellStyle name="xl42" xfId="9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66"/>
    <cellStyle name="Обычный 3" xfId="67"/>
    <cellStyle name="Обычный 4" xfId="68"/>
    <cellStyle name="Обычный 5" xfId="69"/>
    <cellStyle name="Обычный 6" xfId="73"/>
    <cellStyle name="Обычный 7" xfId="74"/>
    <cellStyle name="Обычный 8" xfId="40"/>
    <cellStyle name="Плохой" xfId="6" builtinId="27" customBuiltin="1"/>
    <cellStyle name="Пояснение" xfId="14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оцентный 2" xfId="88"/>
    <cellStyle name="Связанная ячейка" xfId="11" builtinId="24" customBuiltin="1"/>
    <cellStyle name="Текст предупреждения" xfId="13" builtinId="11" customBuiltin="1"/>
    <cellStyle name="Финансовый 2" xfId="89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="78" zoomScaleNormal="100" zoomScaleSheetLayoutView="78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N3" sqref="N3"/>
    </sheetView>
  </sheetViews>
  <sheetFormatPr defaultColWidth="9.109375" defaultRowHeight="15.6" x14ac:dyDescent="0.3"/>
  <cols>
    <col min="1" max="1" width="28.88671875" style="1" customWidth="1"/>
    <col min="2" max="2" width="39.88671875" style="1" customWidth="1"/>
    <col min="3" max="3" width="20.21875" style="1" customWidth="1"/>
    <col min="4" max="13" width="18.33203125" style="1" customWidth="1"/>
    <col min="14" max="14" width="17.6640625" style="1" customWidth="1"/>
    <col min="15" max="15" width="9.109375" style="1"/>
    <col min="16" max="16" width="16.44140625" style="1" customWidth="1"/>
    <col min="17" max="16384" width="9.109375" style="1"/>
  </cols>
  <sheetData>
    <row r="1" spans="1:16" ht="19.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6" x14ac:dyDescent="0.3">
      <c r="M2" s="4"/>
      <c r="N2" s="4" t="s">
        <v>130</v>
      </c>
    </row>
    <row r="3" spans="1:16" ht="153" customHeight="1" x14ac:dyDescent="0.3">
      <c r="A3" s="2" t="s">
        <v>1</v>
      </c>
      <c r="B3" s="2" t="s">
        <v>2</v>
      </c>
      <c r="C3" s="10" t="s">
        <v>158</v>
      </c>
      <c r="D3" s="10" t="s">
        <v>159</v>
      </c>
      <c r="E3" s="10" t="s">
        <v>160</v>
      </c>
      <c r="F3" s="10" t="s">
        <v>161</v>
      </c>
      <c r="G3" s="10" t="s">
        <v>162</v>
      </c>
      <c r="H3" s="10" t="s">
        <v>163</v>
      </c>
      <c r="I3" s="10" t="s">
        <v>164</v>
      </c>
      <c r="J3" s="10" t="s">
        <v>165</v>
      </c>
      <c r="K3" s="10" t="s">
        <v>166</v>
      </c>
      <c r="L3" s="10" t="s">
        <v>167</v>
      </c>
      <c r="M3" s="10" t="s">
        <v>3</v>
      </c>
      <c r="N3" s="10" t="s">
        <v>168</v>
      </c>
    </row>
    <row r="4" spans="1:16" s="7" customFormat="1" ht="32.25" customHeight="1" x14ac:dyDescent="0.3">
      <c r="A4" s="5" t="s">
        <v>4</v>
      </c>
      <c r="B4" s="8" t="s">
        <v>5</v>
      </c>
      <c r="C4" s="6">
        <f t="shared" ref="C4:L4" si="0">C5+C7+C9+C13+C16+C17+C18+C20+C21+C23+C24</f>
        <v>504971570.36000001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38000000</v>
      </c>
      <c r="K4" s="6">
        <f t="shared" ref="K4" si="1">K5+K7+K9+K13+K16+K17+K18+K20+K21+K23+K24</f>
        <v>0</v>
      </c>
      <c r="L4" s="6">
        <f t="shared" si="0"/>
        <v>0</v>
      </c>
      <c r="M4" s="6">
        <f t="shared" ref="M4:M8" si="2">SUM(D4:L4)</f>
        <v>38000000</v>
      </c>
      <c r="N4" s="6">
        <f>N5+N7+N9+N13+N16+N17+N18+N20+N21+N23+N24</f>
        <v>542971570.36000001</v>
      </c>
    </row>
    <row r="5" spans="1:16" s="7" customFormat="1" x14ac:dyDescent="0.3">
      <c r="A5" s="5" t="s">
        <v>6</v>
      </c>
      <c r="B5" s="8" t="s">
        <v>7</v>
      </c>
      <c r="C5" s="6">
        <f>C6</f>
        <v>387878000</v>
      </c>
      <c r="D5" s="6">
        <f t="shared" ref="D5:N5" si="3">D6</f>
        <v>0</v>
      </c>
      <c r="E5" s="6">
        <f t="shared" si="3"/>
        <v>0</v>
      </c>
      <c r="F5" s="6">
        <f t="shared" si="3"/>
        <v>0</v>
      </c>
      <c r="G5" s="6">
        <f t="shared" si="3"/>
        <v>0</v>
      </c>
      <c r="H5" s="6">
        <f t="shared" si="3"/>
        <v>0</v>
      </c>
      <c r="I5" s="6">
        <f t="shared" si="3"/>
        <v>0</v>
      </c>
      <c r="J5" s="6">
        <f t="shared" si="3"/>
        <v>30000000</v>
      </c>
      <c r="K5" s="6">
        <f t="shared" si="3"/>
        <v>0</v>
      </c>
      <c r="L5" s="6">
        <f t="shared" si="3"/>
        <v>0</v>
      </c>
      <c r="M5" s="6">
        <f t="shared" si="2"/>
        <v>30000000</v>
      </c>
      <c r="N5" s="6">
        <f t="shared" si="3"/>
        <v>417878000</v>
      </c>
      <c r="P5" s="14"/>
    </row>
    <row r="6" spans="1:16" x14ac:dyDescent="0.3">
      <c r="A6" s="3" t="s">
        <v>8</v>
      </c>
      <c r="B6" s="9" t="s">
        <v>9</v>
      </c>
      <c r="C6" s="33">
        <v>387878000</v>
      </c>
      <c r="D6" s="33"/>
      <c r="E6" s="33"/>
      <c r="F6" s="33"/>
      <c r="G6" s="33"/>
      <c r="H6" s="33"/>
      <c r="I6" s="33"/>
      <c r="J6" s="33">
        <v>30000000</v>
      </c>
      <c r="K6" s="33"/>
      <c r="L6" s="33"/>
      <c r="M6" s="6">
        <f t="shared" si="2"/>
        <v>30000000</v>
      </c>
      <c r="N6" s="33">
        <f>C6+M6</f>
        <v>417878000</v>
      </c>
    </row>
    <row r="7" spans="1:16" s="7" customFormat="1" ht="67.5" customHeight="1" x14ac:dyDescent="0.3">
      <c r="A7" s="5" t="s">
        <v>10</v>
      </c>
      <c r="B7" s="8" t="s">
        <v>11</v>
      </c>
      <c r="C7" s="6">
        <f>C8</f>
        <v>25500000</v>
      </c>
      <c r="D7" s="6">
        <f t="shared" ref="D7:L7" si="4">D8</f>
        <v>0</v>
      </c>
      <c r="E7" s="6">
        <f t="shared" si="4"/>
        <v>0</v>
      </c>
      <c r="F7" s="6">
        <f t="shared" si="4"/>
        <v>0</v>
      </c>
      <c r="G7" s="6">
        <f t="shared" si="4"/>
        <v>0</v>
      </c>
      <c r="H7" s="6">
        <f t="shared" si="4"/>
        <v>0</v>
      </c>
      <c r="I7" s="6">
        <f t="shared" si="4"/>
        <v>0</v>
      </c>
      <c r="J7" s="6">
        <f t="shared" si="4"/>
        <v>0</v>
      </c>
      <c r="K7" s="6">
        <f t="shared" si="4"/>
        <v>0</v>
      </c>
      <c r="L7" s="6">
        <f t="shared" si="4"/>
        <v>0</v>
      </c>
      <c r="M7" s="6">
        <f t="shared" si="2"/>
        <v>0</v>
      </c>
      <c r="N7" s="6">
        <f>C7+M7</f>
        <v>25500000</v>
      </c>
    </row>
    <row r="8" spans="1:16" ht="51" customHeight="1" x14ac:dyDescent="0.3">
      <c r="A8" s="3" t="s">
        <v>12</v>
      </c>
      <c r="B8" s="9" t="s">
        <v>13</v>
      </c>
      <c r="C8" s="33">
        <v>25500000</v>
      </c>
      <c r="D8" s="33">
        <v>0</v>
      </c>
      <c r="E8" s="33">
        <v>0</v>
      </c>
      <c r="F8" s="33">
        <v>0</v>
      </c>
      <c r="G8" s="33">
        <v>0</v>
      </c>
      <c r="H8" s="33"/>
      <c r="I8" s="33"/>
      <c r="J8" s="33"/>
      <c r="K8" s="33"/>
      <c r="L8" s="33"/>
      <c r="M8" s="6">
        <f t="shared" si="2"/>
        <v>0</v>
      </c>
      <c r="N8" s="33">
        <f>C8+M8</f>
        <v>25500000</v>
      </c>
    </row>
    <row r="9" spans="1:16" s="7" customFormat="1" ht="34.799999999999997" customHeight="1" x14ac:dyDescent="0.3">
      <c r="A9" s="5" t="s">
        <v>14</v>
      </c>
      <c r="B9" s="8" t="s">
        <v>15</v>
      </c>
      <c r="C9" s="6">
        <f>C10+C11+C12</f>
        <v>9958000</v>
      </c>
      <c r="D9" s="6">
        <f t="shared" ref="D9:N9" si="5">D10+D11+D12</f>
        <v>0</v>
      </c>
      <c r="E9" s="6">
        <f t="shared" si="5"/>
        <v>0</v>
      </c>
      <c r="F9" s="6">
        <f t="shared" si="5"/>
        <v>0</v>
      </c>
      <c r="G9" s="6">
        <f t="shared" si="5"/>
        <v>0</v>
      </c>
      <c r="H9" s="6">
        <f t="shared" si="5"/>
        <v>0</v>
      </c>
      <c r="I9" s="6">
        <f t="shared" si="5"/>
        <v>0</v>
      </c>
      <c r="J9" s="6">
        <f t="shared" si="5"/>
        <v>0</v>
      </c>
      <c r="K9" s="6">
        <f t="shared" ref="K9" si="6">K10+K11+K12</f>
        <v>0</v>
      </c>
      <c r="L9" s="6">
        <f t="shared" si="5"/>
        <v>0</v>
      </c>
      <c r="M9" s="6">
        <f t="shared" si="5"/>
        <v>0</v>
      </c>
      <c r="N9" s="6">
        <f t="shared" si="5"/>
        <v>9958000</v>
      </c>
    </row>
    <row r="10" spans="1:16" s="7" customFormat="1" ht="48.6" customHeight="1" x14ac:dyDescent="0.3">
      <c r="A10" s="3" t="s">
        <v>152</v>
      </c>
      <c r="B10" s="9" t="s">
        <v>153</v>
      </c>
      <c r="C10" s="33">
        <v>1182000</v>
      </c>
      <c r="D10" s="6"/>
      <c r="E10" s="6"/>
      <c r="F10" s="6"/>
      <c r="G10" s="6"/>
      <c r="H10" s="6"/>
      <c r="I10" s="6"/>
      <c r="J10" s="33"/>
      <c r="K10" s="6"/>
      <c r="L10" s="6"/>
      <c r="M10" s="6">
        <v>0</v>
      </c>
      <c r="N10" s="33">
        <f>C10+M10</f>
        <v>1182000</v>
      </c>
    </row>
    <row r="11" spans="1:16" ht="24.6" customHeight="1" x14ac:dyDescent="0.3">
      <c r="A11" s="35" t="s">
        <v>148</v>
      </c>
      <c r="B11" s="36" t="s">
        <v>146</v>
      </c>
      <c r="C11" s="33">
        <v>1184000</v>
      </c>
      <c r="D11" s="33"/>
      <c r="E11" s="33"/>
      <c r="F11" s="33"/>
      <c r="G11" s="33"/>
      <c r="H11" s="33"/>
      <c r="I11" s="33"/>
      <c r="J11" s="33"/>
      <c r="K11" s="33"/>
      <c r="L11" s="33"/>
      <c r="M11" s="6">
        <f t="shared" ref="M11:M20" si="7">SUM(D11:L11)</f>
        <v>0</v>
      </c>
      <c r="N11" s="33">
        <f>C11+M11</f>
        <v>1184000</v>
      </c>
    </row>
    <row r="12" spans="1:16" ht="43.2" customHeight="1" x14ac:dyDescent="0.3">
      <c r="A12" s="35" t="s">
        <v>149</v>
      </c>
      <c r="B12" s="36" t="s">
        <v>147</v>
      </c>
      <c r="C12" s="33">
        <v>7592000</v>
      </c>
      <c r="D12" s="33"/>
      <c r="E12" s="33"/>
      <c r="F12" s="33"/>
      <c r="G12" s="33"/>
      <c r="H12" s="33"/>
      <c r="I12" s="33"/>
      <c r="J12" s="33"/>
      <c r="K12" s="33"/>
      <c r="L12" s="33"/>
      <c r="M12" s="6">
        <f t="shared" si="7"/>
        <v>0</v>
      </c>
      <c r="N12" s="33">
        <f>C12+M12</f>
        <v>7592000</v>
      </c>
    </row>
    <row r="13" spans="1:16" s="7" customFormat="1" x14ac:dyDescent="0.3">
      <c r="A13" s="5" t="s">
        <v>16</v>
      </c>
      <c r="B13" s="8" t="s">
        <v>17</v>
      </c>
      <c r="C13" s="6">
        <f>C14+C15</f>
        <v>25785000</v>
      </c>
      <c r="D13" s="6">
        <f t="shared" ref="D13:N13" si="8">D14+D15</f>
        <v>0</v>
      </c>
      <c r="E13" s="6">
        <f t="shared" si="8"/>
        <v>0</v>
      </c>
      <c r="F13" s="6">
        <f t="shared" si="8"/>
        <v>0</v>
      </c>
      <c r="G13" s="6">
        <f t="shared" si="8"/>
        <v>0</v>
      </c>
      <c r="H13" s="6">
        <f t="shared" si="8"/>
        <v>0</v>
      </c>
      <c r="I13" s="6">
        <f t="shared" si="8"/>
        <v>0</v>
      </c>
      <c r="J13" s="6">
        <f t="shared" si="8"/>
        <v>0</v>
      </c>
      <c r="K13" s="6">
        <f t="shared" ref="K13:L13" si="9">K14+K15</f>
        <v>0</v>
      </c>
      <c r="L13" s="6">
        <f t="shared" si="9"/>
        <v>0</v>
      </c>
      <c r="M13" s="6">
        <f t="shared" si="7"/>
        <v>0</v>
      </c>
      <c r="N13" s="6">
        <f t="shared" si="8"/>
        <v>25785000</v>
      </c>
    </row>
    <row r="14" spans="1:16" x14ac:dyDescent="0.3">
      <c r="A14" s="3" t="s">
        <v>134</v>
      </c>
      <c r="B14" s="9" t="s">
        <v>135</v>
      </c>
      <c r="C14" s="33">
        <v>785000</v>
      </c>
      <c r="D14" s="33">
        <v>0</v>
      </c>
      <c r="E14" s="33">
        <v>0</v>
      </c>
      <c r="F14" s="33">
        <v>0</v>
      </c>
      <c r="G14" s="33">
        <v>0</v>
      </c>
      <c r="H14" s="33"/>
      <c r="I14" s="33"/>
      <c r="J14" s="33"/>
      <c r="K14" s="33"/>
      <c r="L14" s="33"/>
      <c r="M14" s="6">
        <f t="shared" si="7"/>
        <v>0</v>
      </c>
      <c r="N14" s="33">
        <f>C14+M14</f>
        <v>785000</v>
      </c>
    </row>
    <row r="15" spans="1:16" x14ac:dyDescent="0.3">
      <c r="A15" s="3" t="s">
        <v>136</v>
      </c>
      <c r="B15" s="9" t="s">
        <v>137</v>
      </c>
      <c r="C15" s="33">
        <v>25000000</v>
      </c>
      <c r="D15" s="33">
        <v>0</v>
      </c>
      <c r="E15" s="33">
        <v>0</v>
      </c>
      <c r="F15" s="33"/>
      <c r="G15" s="33"/>
      <c r="H15" s="33"/>
      <c r="I15" s="33"/>
      <c r="J15" s="33"/>
      <c r="K15" s="33"/>
      <c r="L15" s="33"/>
      <c r="M15" s="6">
        <f t="shared" si="7"/>
        <v>0</v>
      </c>
      <c r="N15" s="33">
        <f>C15+M15</f>
        <v>25000000</v>
      </c>
    </row>
    <row r="16" spans="1:16" ht="19.5" customHeight="1" x14ac:dyDescent="0.3">
      <c r="A16" s="5" t="s">
        <v>28</v>
      </c>
      <c r="B16" s="8" t="s">
        <v>27</v>
      </c>
      <c r="C16" s="33">
        <v>3600000</v>
      </c>
      <c r="D16" s="33">
        <v>0</v>
      </c>
      <c r="E16" s="33">
        <v>0</v>
      </c>
      <c r="F16" s="33">
        <v>0</v>
      </c>
      <c r="G16" s="33">
        <v>0</v>
      </c>
      <c r="H16" s="6"/>
      <c r="I16" s="6"/>
      <c r="J16" s="6"/>
      <c r="K16" s="6"/>
      <c r="L16" s="6"/>
      <c r="M16" s="6">
        <f t="shared" si="7"/>
        <v>0</v>
      </c>
      <c r="N16" s="6">
        <f>C16+M16</f>
        <v>3600000</v>
      </c>
    </row>
    <row r="17" spans="1:14" ht="78" x14ac:dyDescent="0.3">
      <c r="A17" s="5" t="s">
        <v>34</v>
      </c>
      <c r="B17" s="12" t="s">
        <v>29</v>
      </c>
      <c r="C17" s="33">
        <v>21400000</v>
      </c>
      <c r="D17" s="33">
        <v>0</v>
      </c>
      <c r="E17" s="33">
        <v>0</v>
      </c>
      <c r="F17" s="33">
        <v>0</v>
      </c>
      <c r="G17" s="33"/>
      <c r="H17" s="6"/>
      <c r="I17" s="6"/>
      <c r="J17" s="6"/>
      <c r="K17" s="33"/>
      <c r="L17" s="33"/>
      <c r="M17" s="6">
        <f t="shared" si="7"/>
        <v>0</v>
      </c>
      <c r="N17" s="6">
        <f>C17+M17</f>
        <v>21400000</v>
      </c>
    </row>
    <row r="18" spans="1:14" ht="31.2" x14ac:dyDescent="0.3">
      <c r="A18" s="5" t="s">
        <v>31</v>
      </c>
      <c r="B18" s="12" t="s">
        <v>30</v>
      </c>
      <c r="C18" s="6">
        <f>C19</f>
        <v>450000</v>
      </c>
      <c r="D18" s="6">
        <f t="shared" ref="D18:N18" si="10">D19</f>
        <v>0</v>
      </c>
      <c r="E18" s="6">
        <f t="shared" si="10"/>
        <v>0</v>
      </c>
      <c r="F18" s="6">
        <f t="shared" si="10"/>
        <v>0</v>
      </c>
      <c r="G18" s="6">
        <f t="shared" si="10"/>
        <v>0</v>
      </c>
      <c r="H18" s="6">
        <f t="shared" si="10"/>
        <v>0</v>
      </c>
      <c r="I18" s="6">
        <f t="shared" si="10"/>
        <v>0</v>
      </c>
      <c r="J18" s="6">
        <f t="shared" si="10"/>
        <v>0</v>
      </c>
      <c r="K18" s="6">
        <f t="shared" si="10"/>
        <v>0</v>
      </c>
      <c r="L18" s="6">
        <f t="shared" si="10"/>
        <v>0</v>
      </c>
      <c r="M18" s="6">
        <f t="shared" si="7"/>
        <v>0</v>
      </c>
      <c r="N18" s="6">
        <f t="shared" si="10"/>
        <v>450000</v>
      </c>
    </row>
    <row r="19" spans="1:14" ht="31.2" x14ac:dyDescent="0.3">
      <c r="A19" s="3" t="s">
        <v>45</v>
      </c>
      <c r="B19" s="15" t="s">
        <v>46</v>
      </c>
      <c r="C19" s="33">
        <v>450000</v>
      </c>
      <c r="D19" s="33"/>
      <c r="E19" s="33"/>
      <c r="F19" s="33"/>
      <c r="G19" s="33"/>
      <c r="H19" s="27"/>
      <c r="I19" s="27"/>
      <c r="J19" s="27"/>
      <c r="K19" s="27"/>
      <c r="L19" s="27"/>
      <c r="M19" s="6">
        <f t="shared" si="7"/>
        <v>0</v>
      </c>
      <c r="N19" s="33">
        <f>C19+M19</f>
        <v>450000</v>
      </c>
    </row>
    <row r="20" spans="1:14" ht="49.5" customHeight="1" x14ac:dyDescent="0.3">
      <c r="A20" s="13" t="s">
        <v>33</v>
      </c>
      <c r="B20" s="8" t="s">
        <v>32</v>
      </c>
      <c r="C20" s="33">
        <v>600570.36</v>
      </c>
      <c r="D20" s="33"/>
      <c r="E20" s="33"/>
      <c r="F20" s="33"/>
      <c r="G20" s="33"/>
      <c r="H20" s="6"/>
      <c r="I20" s="6"/>
      <c r="J20" s="6"/>
      <c r="K20" s="6"/>
      <c r="L20" s="6"/>
      <c r="M20" s="6">
        <f t="shared" si="7"/>
        <v>0</v>
      </c>
      <c r="N20" s="6">
        <f>C20+M20</f>
        <v>600570.36</v>
      </c>
    </row>
    <row r="21" spans="1:14" ht="46.8" x14ac:dyDescent="0.3">
      <c r="A21" s="13" t="s">
        <v>36</v>
      </c>
      <c r="B21" s="8" t="s">
        <v>35</v>
      </c>
      <c r="C21" s="6">
        <f>C22</f>
        <v>15000000</v>
      </c>
      <c r="D21" s="6">
        <f t="shared" ref="D21:N21" si="11">D22</f>
        <v>0</v>
      </c>
      <c r="E21" s="6">
        <f t="shared" si="11"/>
        <v>0</v>
      </c>
      <c r="F21" s="6">
        <f t="shared" si="11"/>
        <v>0</v>
      </c>
      <c r="G21" s="6">
        <f t="shared" si="11"/>
        <v>0</v>
      </c>
      <c r="H21" s="6">
        <f t="shared" si="11"/>
        <v>0</v>
      </c>
      <c r="I21" s="6">
        <f t="shared" si="11"/>
        <v>0</v>
      </c>
      <c r="J21" s="6">
        <f t="shared" si="11"/>
        <v>8000000</v>
      </c>
      <c r="K21" s="6">
        <f t="shared" si="11"/>
        <v>0</v>
      </c>
      <c r="L21" s="6">
        <f t="shared" si="11"/>
        <v>0</v>
      </c>
      <c r="M21" s="6">
        <f t="shared" si="11"/>
        <v>8000000</v>
      </c>
      <c r="N21" s="6">
        <f t="shared" si="11"/>
        <v>23000000</v>
      </c>
    </row>
    <row r="22" spans="1:14" ht="64.5" customHeight="1" x14ac:dyDescent="0.3">
      <c r="A22" s="11" t="s">
        <v>151</v>
      </c>
      <c r="B22" s="9" t="s">
        <v>47</v>
      </c>
      <c r="C22" s="33">
        <v>15000000</v>
      </c>
      <c r="D22" s="33">
        <v>0</v>
      </c>
      <c r="E22" s="33">
        <v>0</v>
      </c>
      <c r="F22" s="33">
        <v>0</v>
      </c>
      <c r="G22" s="33">
        <v>0</v>
      </c>
      <c r="H22" s="27"/>
      <c r="I22" s="27"/>
      <c r="J22" s="27">
        <v>8000000</v>
      </c>
      <c r="K22" s="27"/>
      <c r="L22" s="27"/>
      <c r="M22" s="6">
        <f t="shared" ref="M22:M33" si="12">SUM(D22:L22)</f>
        <v>8000000</v>
      </c>
      <c r="N22" s="33">
        <f>C22+M22</f>
        <v>23000000</v>
      </c>
    </row>
    <row r="23" spans="1:14" ht="31.2" x14ac:dyDescent="0.3">
      <c r="A23" s="13" t="s">
        <v>38</v>
      </c>
      <c r="B23" s="8" t="s">
        <v>37</v>
      </c>
      <c r="C23" s="33">
        <v>800000</v>
      </c>
      <c r="D23" s="33">
        <v>0</v>
      </c>
      <c r="E23" s="33">
        <v>0</v>
      </c>
      <c r="F23" s="33"/>
      <c r="G23" s="33"/>
      <c r="H23" s="6"/>
      <c r="I23" s="6"/>
      <c r="J23" s="6"/>
      <c r="K23" s="33"/>
      <c r="L23" s="33"/>
      <c r="M23" s="6">
        <f t="shared" si="12"/>
        <v>0</v>
      </c>
      <c r="N23" s="6">
        <f>C23+M23</f>
        <v>800000</v>
      </c>
    </row>
    <row r="24" spans="1:14" s="7" customFormat="1" ht="31.2" x14ac:dyDescent="0.3">
      <c r="A24" s="13" t="s">
        <v>39</v>
      </c>
      <c r="B24" s="8" t="s">
        <v>44</v>
      </c>
      <c r="C24" s="33">
        <v>14000000</v>
      </c>
      <c r="D24" s="33">
        <v>0</v>
      </c>
      <c r="E24" s="33">
        <v>0</v>
      </c>
      <c r="F24" s="33"/>
      <c r="G24" s="33"/>
      <c r="H24" s="6"/>
      <c r="I24" s="6"/>
      <c r="J24" s="6"/>
      <c r="K24" s="6"/>
      <c r="L24" s="6"/>
      <c r="M24" s="6">
        <f t="shared" si="12"/>
        <v>0</v>
      </c>
      <c r="N24" s="6">
        <f>C24+M24</f>
        <v>14000000</v>
      </c>
    </row>
    <row r="25" spans="1:14" s="7" customFormat="1" ht="20.25" customHeight="1" x14ac:dyDescent="0.3">
      <c r="A25" s="5" t="s">
        <v>18</v>
      </c>
      <c r="B25" s="8" t="s">
        <v>19</v>
      </c>
      <c r="C25" s="6">
        <f>C26+C31+C32</f>
        <v>724933559.81000006</v>
      </c>
      <c r="D25" s="6">
        <f t="shared" ref="D25:N25" si="13">D26+D31+D32</f>
        <v>-12533391.319999998</v>
      </c>
      <c r="E25" s="6">
        <f t="shared" si="13"/>
        <v>0</v>
      </c>
      <c r="F25" s="6">
        <f t="shared" si="13"/>
        <v>3398815.4899999998</v>
      </c>
      <c r="G25" s="6">
        <f t="shared" si="13"/>
        <v>3073131.35</v>
      </c>
      <c r="H25" s="6">
        <f t="shared" si="13"/>
        <v>25000000</v>
      </c>
      <c r="I25" s="6">
        <f t="shared" si="13"/>
        <v>-7860950.2299999995</v>
      </c>
      <c r="J25" s="6">
        <f t="shared" si="13"/>
        <v>-1778034.3199999998</v>
      </c>
      <c r="K25" s="6">
        <f t="shared" ref="K25:L25" si="14">K26+K31+K32</f>
        <v>72277084.449999988</v>
      </c>
      <c r="L25" s="6">
        <f t="shared" si="14"/>
        <v>340076.18999999994</v>
      </c>
      <c r="M25" s="6">
        <f t="shared" si="12"/>
        <v>81916731.609999985</v>
      </c>
      <c r="N25" s="6">
        <f t="shared" si="13"/>
        <v>806850291.42000008</v>
      </c>
    </row>
    <row r="26" spans="1:14" s="7" customFormat="1" ht="68.25" customHeight="1" x14ac:dyDescent="0.3">
      <c r="A26" s="5" t="s">
        <v>20</v>
      </c>
      <c r="B26" s="8" t="s">
        <v>21</v>
      </c>
      <c r="C26" s="6">
        <f>C27+C28+C29+C30</f>
        <v>724933559.81000006</v>
      </c>
      <c r="D26" s="6">
        <f t="shared" ref="D26:N26" si="15">D27+D28+D29+D30</f>
        <v>-12533391.319999998</v>
      </c>
      <c r="E26" s="6">
        <f t="shared" si="15"/>
        <v>0</v>
      </c>
      <c r="F26" s="6">
        <f t="shared" si="15"/>
        <v>3398815.4899999998</v>
      </c>
      <c r="G26" s="6">
        <f t="shared" si="15"/>
        <v>3073131.35</v>
      </c>
      <c r="H26" s="6">
        <f t="shared" si="15"/>
        <v>25000000</v>
      </c>
      <c r="I26" s="6">
        <f t="shared" si="15"/>
        <v>-7860950.2299999995</v>
      </c>
      <c r="J26" s="6">
        <f t="shared" si="15"/>
        <v>-1778034.3199999998</v>
      </c>
      <c r="K26" s="6">
        <f t="shared" ref="K26:L26" si="16">K27+K28+K29+K30</f>
        <v>72277084.449999988</v>
      </c>
      <c r="L26" s="6">
        <f t="shared" si="16"/>
        <v>340076.18999999994</v>
      </c>
      <c r="M26" s="6">
        <f t="shared" si="12"/>
        <v>81916731.609999985</v>
      </c>
      <c r="N26" s="6">
        <f t="shared" si="15"/>
        <v>806850291.42000008</v>
      </c>
    </row>
    <row r="27" spans="1:14" ht="31.2" x14ac:dyDescent="0.3">
      <c r="A27" s="3" t="s">
        <v>138</v>
      </c>
      <c r="B27" s="9" t="s">
        <v>22</v>
      </c>
      <c r="C27" s="33"/>
      <c r="D27" s="33"/>
      <c r="E27" s="33"/>
      <c r="F27" s="33"/>
      <c r="G27" s="33">
        <v>3073131.35</v>
      </c>
      <c r="H27" s="33">
        <v>20000000</v>
      </c>
      <c r="I27" s="33"/>
      <c r="J27" s="33"/>
      <c r="K27" s="33">
        <v>37882755.229999997</v>
      </c>
      <c r="L27" s="33"/>
      <c r="M27" s="6">
        <f t="shared" si="12"/>
        <v>60955886.579999998</v>
      </c>
      <c r="N27" s="33">
        <f t="shared" ref="N27:N33" si="17">C27+M27</f>
        <v>60955886.579999998</v>
      </c>
    </row>
    <row r="28" spans="1:14" ht="46.8" x14ac:dyDescent="0.3">
      <c r="A28" s="3" t="s">
        <v>141</v>
      </c>
      <c r="B28" s="9" t="s">
        <v>23</v>
      </c>
      <c r="C28" s="33">
        <v>43370473.079999998</v>
      </c>
      <c r="D28" s="33">
        <v>6473932.1100000003</v>
      </c>
      <c r="E28" s="33"/>
      <c r="F28" s="33">
        <v>-519305.83</v>
      </c>
      <c r="G28" s="33"/>
      <c r="H28" s="33">
        <v>5000000</v>
      </c>
      <c r="I28" s="33">
        <v>-690380.64</v>
      </c>
      <c r="J28" s="33">
        <v>1739100</v>
      </c>
      <c r="K28" s="33">
        <v>21517691.219999999</v>
      </c>
      <c r="L28" s="33">
        <v>751076.19</v>
      </c>
      <c r="M28" s="6">
        <f t="shared" si="12"/>
        <v>34272113.049999997</v>
      </c>
      <c r="N28" s="33">
        <f t="shared" si="17"/>
        <v>77642586.129999995</v>
      </c>
    </row>
    <row r="29" spans="1:14" ht="31.2" x14ac:dyDescent="0.3">
      <c r="A29" s="3" t="s">
        <v>139</v>
      </c>
      <c r="B29" s="9" t="s">
        <v>24</v>
      </c>
      <c r="C29" s="33">
        <v>654068086.73000002</v>
      </c>
      <c r="D29" s="33">
        <v>-22580426.329999998</v>
      </c>
      <c r="E29" s="33"/>
      <c r="F29" s="33">
        <v>3918121.32</v>
      </c>
      <c r="G29" s="33"/>
      <c r="H29" s="33"/>
      <c r="I29" s="33">
        <v>-7170569.5899999999</v>
      </c>
      <c r="J29" s="33">
        <v>-2999019.42</v>
      </c>
      <c r="K29" s="33">
        <v>12876638</v>
      </c>
      <c r="L29" s="33"/>
      <c r="M29" s="6">
        <f t="shared" si="12"/>
        <v>-15955256.019999996</v>
      </c>
      <c r="N29" s="33">
        <f t="shared" si="17"/>
        <v>638112830.71000004</v>
      </c>
    </row>
    <row r="30" spans="1:14" x14ac:dyDescent="0.3">
      <c r="A30" s="3" t="s">
        <v>140</v>
      </c>
      <c r="B30" s="9" t="s">
        <v>25</v>
      </c>
      <c r="C30" s="33">
        <v>27495000</v>
      </c>
      <c r="D30" s="33">
        <v>3573102.9</v>
      </c>
      <c r="E30" s="33"/>
      <c r="F30" s="33"/>
      <c r="G30" s="33"/>
      <c r="H30" s="33"/>
      <c r="I30" s="33"/>
      <c r="J30" s="33">
        <v>-518114.9</v>
      </c>
      <c r="K30" s="33"/>
      <c r="L30" s="33">
        <v>-411000</v>
      </c>
      <c r="M30" s="6">
        <f t="shared" si="12"/>
        <v>2643988</v>
      </c>
      <c r="N30" s="33">
        <f t="shared" si="17"/>
        <v>30138988</v>
      </c>
    </row>
    <row r="31" spans="1:14" ht="64.2" customHeight="1" x14ac:dyDescent="0.3">
      <c r="A31" s="5" t="s">
        <v>40</v>
      </c>
      <c r="B31" s="8" t="s">
        <v>42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/>
      <c r="J31" s="34"/>
      <c r="K31" s="34"/>
      <c r="L31" s="34"/>
      <c r="M31" s="6">
        <f t="shared" si="12"/>
        <v>0</v>
      </c>
      <c r="N31" s="6">
        <f t="shared" si="17"/>
        <v>0</v>
      </c>
    </row>
    <row r="32" spans="1:14" ht="31.2" x14ac:dyDescent="0.3">
      <c r="A32" s="5" t="s">
        <v>41</v>
      </c>
      <c r="B32" s="8" t="s">
        <v>43</v>
      </c>
      <c r="C32" s="33">
        <v>0</v>
      </c>
      <c r="D32" s="33">
        <v>0</v>
      </c>
      <c r="E32" s="33"/>
      <c r="F32" s="33">
        <v>0</v>
      </c>
      <c r="G32" s="33">
        <v>0</v>
      </c>
      <c r="H32" s="33">
        <v>0</v>
      </c>
      <c r="I32" s="6"/>
      <c r="J32" s="6"/>
      <c r="K32" s="6"/>
      <c r="L32" s="6"/>
      <c r="M32" s="6">
        <f t="shared" si="12"/>
        <v>0</v>
      </c>
      <c r="N32" s="6">
        <f t="shared" si="17"/>
        <v>0</v>
      </c>
    </row>
    <row r="33" spans="1:14" s="7" customFormat="1" x14ac:dyDescent="0.3">
      <c r="A33" s="5" t="s">
        <v>26</v>
      </c>
      <c r="B33" s="8"/>
      <c r="C33" s="6">
        <f t="shared" ref="C33:L33" si="18">C4+C25</f>
        <v>1229905130.1700001</v>
      </c>
      <c r="D33" s="6">
        <f t="shared" si="18"/>
        <v>-12533391.319999998</v>
      </c>
      <c r="E33" s="6">
        <f t="shared" si="18"/>
        <v>0</v>
      </c>
      <c r="F33" s="6">
        <f t="shared" si="18"/>
        <v>3398815.4899999998</v>
      </c>
      <c r="G33" s="6">
        <f t="shared" si="18"/>
        <v>3073131.35</v>
      </c>
      <c r="H33" s="6">
        <f t="shared" si="18"/>
        <v>25000000</v>
      </c>
      <c r="I33" s="6">
        <f t="shared" si="18"/>
        <v>-7860950.2299999995</v>
      </c>
      <c r="J33" s="6">
        <f t="shared" si="18"/>
        <v>36221965.68</v>
      </c>
      <c r="K33" s="6">
        <f t="shared" ref="K33" si="19">K4+K25</f>
        <v>72277084.449999988</v>
      </c>
      <c r="L33" s="6">
        <f t="shared" si="18"/>
        <v>340076.18999999994</v>
      </c>
      <c r="M33" s="6">
        <f t="shared" si="12"/>
        <v>119916731.60999998</v>
      </c>
      <c r="N33" s="6">
        <f t="shared" si="17"/>
        <v>1349821861.78</v>
      </c>
    </row>
    <row r="35" spans="1:14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4" ht="36" customHeight="1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4" ht="48" customHeight="1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4" ht="34.5" customHeight="1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4" ht="35.25" customHeight="1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</sheetData>
  <mergeCells count="6">
    <mergeCell ref="A39:M39"/>
    <mergeCell ref="A1:M1"/>
    <mergeCell ref="A35:M35"/>
    <mergeCell ref="A36:M36"/>
    <mergeCell ref="A37:M37"/>
    <mergeCell ref="A38:M38"/>
  </mergeCells>
  <pageMargins left="0.35433070866141736" right="0.27559055118110237" top="0.43307086614173229" bottom="0.43307086614173229" header="0.31496062992125984" footer="0.31496062992125984"/>
  <pageSetup paperSize="9" scale="37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view="pageBreakPreview" zoomScaleNormal="60" zoomScaleSheetLayoutView="10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N3" sqref="N3"/>
    </sheetView>
  </sheetViews>
  <sheetFormatPr defaultColWidth="9.109375" defaultRowHeight="15.6" x14ac:dyDescent="0.3"/>
  <cols>
    <col min="1" max="1" width="17" style="16" customWidth="1"/>
    <col min="2" max="2" width="60.6640625" style="16" customWidth="1"/>
    <col min="3" max="3" width="21.5546875" style="16" customWidth="1"/>
    <col min="4" max="4" width="22.77734375" style="16" customWidth="1"/>
    <col min="5" max="5" width="23" style="16" customWidth="1"/>
    <col min="6" max="6" width="22.5546875" style="16" customWidth="1"/>
    <col min="7" max="7" width="22.44140625" style="16" customWidth="1"/>
    <col min="8" max="12" width="22.6640625" style="16" customWidth="1"/>
    <col min="13" max="13" width="19.44140625" style="16" customWidth="1"/>
    <col min="14" max="14" width="24" style="16" customWidth="1"/>
    <col min="15" max="16384" width="9.109375" style="16"/>
  </cols>
  <sheetData>
    <row r="1" spans="1:14" ht="17.399999999999999" x14ac:dyDescent="0.3">
      <c r="A1" s="42" t="s">
        <v>131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x14ac:dyDescent="0.3">
      <c r="M2" s="17"/>
      <c r="N2" s="17" t="s">
        <v>130</v>
      </c>
    </row>
    <row r="3" spans="1:14" ht="126.75" customHeight="1" x14ac:dyDescent="0.3">
      <c r="A3" s="10" t="s">
        <v>1</v>
      </c>
      <c r="B3" s="10" t="s">
        <v>2</v>
      </c>
      <c r="C3" s="10" t="s">
        <v>158</v>
      </c>
      <c r="D3" s="10" t="s">
        <v>159</v>
      </c>
      <c r="E3" s="10" t="s">
        <v>160</v>
      </c>
      <c r="F3" s="10" t="s">
        <v>161</v>
      </c>
      <c r="G3" s="10" t="s">
        <v>162</v>
      </c>
      <c r="H3" s="10" t="s">
        <v>163</v>
      </c>
      <c r="I3" s="10" t="s">
        <v>164</v>
      </c>
      <c r="J3" s="10" t="s">
        <v>165</v>
      </c>
      <c r="K3" s="10" t="s">
        <v>166</v>
      </c>
      <c r="L3" s="10" t="s">
        <v>167</v>
      </c>
      <c r="M3" s="10" t="s">
        <v>3</v>
      </c>
      <c r="N3" s="10" t="s">
        <v>168</v>
      </c>
    </row>
    <row r="4" spans="1:14" s="22" customFormat="1" x14ac:dyDescent="0.3">
      <c r="A4" s="18" t="s">
        <v>48</v>
      </c>
      <c r="B4" s="19" t="s">
        <v>49</v>
      </c>
      <c r="C4" s="20">
        <f t="shared" ref="C4:L4" si="0">SUM(C5:C12)</f>
        <v>132949831.25999999</v>
      </c>
      <c r="D4" s="20">
        <f t="shared" si="0"/>
        <v>6613207</v>
      </c>
      <c r="E4" s="20">
        <f t="shared" si="0"/>
        <v>-561363.80000000005</v>
      </c>
      <c r="F4" s="20">
        <f t="shared" si="0"/>
        <v>1632770.4</v>
      </c>
      <c r="G4" s="20">
        <f t="shared" si="0"/>
        <v>0</v>
      </c>
      <c r="H4" s="20">
        <f t="shared" si="0"/>
        <v>97500</v>
      </c>
      <c r="I4" s="20">
        <f t="shared" si="0"/>
        <v>413972.93000000005</v>
      </c>
      <c r="J4" s="20">
        <f t="shared" si="0"/>
        <v>23262984.149999999</v>
      </c>
      <c r="K4" s="20">
        <f t="shared" ref="K4" si="1">SUM(K5:K12)</f>
        <v>1586483.9</v>
      </c>
      <c r="L4" s="20">
        <f t="shared" si="0"/>
        <v>-521000</v>
      </c>
      <c r="M4" s="20">
        <f t="shared" ref="M4" si="2">SUM(M5:M12)</f>
        <v>32524554.579999998</v>
      </c>
      <c r="N4" s="39">
        <f t="shared" ref="N4:N12" si="3">C4+M4</f>
        <v>165474385.83999997</v>
      </c>
    </row>
    <row r="5" spans="1:14" ht="31.2" x14ac:dyDescent="0.3">
      <c r="A5" s="23" t="s">
        <v>50</v>
      </c>
      <c r="B5" s="24" t="s">
        <v>51</v>
      </c>
      <c r="C5" s="25">
        <v>2492501</v>
      </c>
      <c r="D5" s="26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6"/>
      <c r="L5" s="26"/>
      <c r="M5" s="21">
        <f t="shared" ref="M5:M50" si="4">SUM(D5:L5)</f>
        <v>0</v>
      </c>
      <c r="N5" s="28">
        <f t="shared" si="3"/>
        <v>2492501</v>
      </c>
    </row>
    <row r="6" spans="1:14" ht="46.8" x14ac:dyDescent="0.3">
      <c r="A6" s="23" t="s">
        <v>52</v>
      </c>
      <c r="B6" s="24" t="s">
        <v>53</v>
      </c>
      <c r="C6" s="25">
        <v>7078000</v>
      </c>
      <c r="D6" s="26"/>
      <c r="E6" s="25"/>
      <c r="F6" s="25"/>
      <c r="G6" s="25"/>
      <c r="H6" s="25"/>
      <c r="I6" s="25"/>
      <c r="J6" s="25">
        <v>823100.52</v>
      </c>
      <c r="K6" s="26">
        <v>23153.78</v>
      </c>
      <c r="L6" s="26"/>
      <c r="M6" s="21">
        <f t="shared" si="4"/>
        <v>846254.3</v>
      </c>
      <c r="N6" s="28">
        <f t="shared" si="3"/>
        <v>7924254.2999999998</v>
      </c>
    </row>
    <row r="7" spans="1:14" ht="51.75" customHeight="1" x14ac:dyDescent="0.3">
      <c r="A7" s="23" t="s">
        <v>54</v>
      </c>
      <c r="B7" s="24" t="s">
        <v>55</v>
      </c>
      <c r="C7" s="25">
        <v>49854400</v>
      </c>
      <c r="D7" s="26"/>
      <c r="E7" s="25"/>
      <c r="F7" s="25">
        <v>-37500</v>
      </c>
      <c r="G7" s="25">
        <v>-30000</v>
      </c>
      <c r="H7" s="25"/>
      <c r="I7" s="25">
        <v>100000</v>
      </c>
      <c r="J7" s="25">
        <v>13585000</v>
      </c>
      <c r="K7" s="26">
        <v>2662936.39</v>
      </c>
      <c r="L7" s="26"/>
      <c r="M7" s="21">
        <f t="shared" si="4"/>
        <v>16280436.390000001</v>
      </c>
      <c r="N7" s="28">
        <f t="shared" si="3"/>
        <v>66134836.390000001</v>
      </c>
    </row>
    <row r="8" spans="1:14" x14ac:dyDescent="0.3">
      <c r="A8" s="23" t="s">
        <v>56</v>
      </c>
      <c r="B8" s="24" t="s">
        <v>57</v>
      </c>
      <c r="C8" s="25">
        <v>18672</v>
      </c>
      <c r="D8" s="26">
        <v>-12593</v>
      </c>
      <c r="E8" s="25"/>
      <c r="F8" s="25"/>
      <c r="G8" s="25"/>
      <c r="H8" s="25"/>
      <c r="I8" s="25"/>
      <c r="J8" s="25"/>
      <c r="K8" s="26"/>
      <c r="L8" s="26"/>
      <c r="M8" s="21">
        <f t="shared" si="4"/>
        <v>-12593</v>
      </c>
      <c r="N8" s="28">
        <f t="shared" si="3"/>
        <v>6079</v>
      </c>
    </row>
    <row r="9" spans="1:14" ht="46.8" x14ac:dyDescent="0.3">
      <c r="A9" s="23" t="s">
        <v>58</v>
      </c>
      <c r="B9" s="24" t="s">
        <v>59</v>
      </c>
      <c r="C9" s="25">
        <v>13658894</v>
      </c>
      <c r="D9" s="25">
        <v>822000</v>
      </c>
      <c r="E9" s="25"/>
      <c r="F9" s="25"/>
      <c r="G9" s="25"/>
      <c r="H9" s="25"/>
      <c r="I9" s="25"/>
      <c r="J9" s="25">
        <v>3330610.12</v>
      </c>
      <c r="K9" s="26">
        <v>-1933683.62</v>
      </c>
      <c r="L9" s="26">
        <v>-411000</v>
      </c>
      <c r="M9" s="21">
        <f t="shared" si="4"/>
        <v>1807926.5</v>
      </c>
      <c r="N9" s="28">
        <f t="shared" si="3"/>
        <v>15466820.5</v>
      </c>
    </row>
    <row r="10" spans="1:14" ht="18.600000000000001" customHeight="1" x14ac:dyDescent="0.3">
      <c r="A10" s="23" t="s">
        <v>144</v>
      </c>
      <c r="B10" s="24" t="s">
        <v>145</v>
      </c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1">
        <f t="shared" si="4"/>
        <v>0</v>
      </c>
      <c r="N10" s="28">
        <f t="shared" si="3"/>
        <v>0</v>
      </c>
    </row>
    <row r="11" spans="1:14" x14ac:dyDescent="0.3">
      <c r="A11" s="23" t="s">
        <v>60</v>
      </c>
      <c r="B11" s="24" t="s">
        <v>61</v>
      </c>
      <c r="C11" s="25">
        <v>15151000</v>
      </c>
      <c r="D11" s="25"/>
      <c r="E11" s="25">
        <v>-365000</v>
      </c>
      <c r="F11" s="25">
        <v>-100000</v>
      </c>
      <c r="G11" s="25"/>
      <c r="H11" s="25">
        <v>-90000</v>
      </c>
      <c r="I11" s="25">
        <v>-300000</v>
      </c>
      <c r="J11" s="25">
        <v>-300000</v>
      </c>
      <c r="K11" s="25">
        <v>-255000</v>
      </c>
      <c r="L11" s="25">
        <v>-110000</v>
      </c>
      <c r="M11" s="21">
        <f t="shared" si="4"/>
        <v>-1520000</v>
      </c>
      <c r="N11" s="28">
        <f t="shared" si="3"/>
        <v>13631000</v>
      </c>
    </row>
    <row r="12" spans="1:14" x14ac:dyDescent="0.3">
      <c r="A12" s="23" t="s">
        <v>62</v>
      </c>
      <c r="B12" s="24" t="s">
        <v>63</v>
      </c>
      <c r="C12" s="25">
        <v>44696364.259999998</v>
      </c>
      <c r="D12" s="25">
        <v>5803800</v>
      </c>
      <c r="E12" s="25">
        <v>-196363.8</v>
      </c>
      <c r="F12" s="25">
        <v>1770270.4</v>
      </c>
      <c r="G12" s="25">
        <v>30000</v>
      </c>
      <c r="H12" s="25">
        <v>187500</v>
      </c>
      <c r="I12" s="25">
        <v>613972.93000000005</v>
      </c>
      <c r="J12" s="25">
        <v>5824273.5099999998</v>
      </c>
      <c r="K12" s="25">
        <v>1089077.3500000001</v>
      </c>
      <c r="L12" s="25"/>
      <c r="M12" s="21">
        <f t="shared" si="4"/>
        <v>15122530.389999999</v>
      </c>
      <c r="N12" s="28">
        <f t="shared" si="3"/>
        <v>59818894.649999999</v>
      </c>
    </row>
    <row r="13" spans="1:14" s="22" customFormat="1" x14ac:dyDescent="0.3">
      <c r="A13" s="18" t="s">
        <v>64</v>
      </c>
      <c r="B13" s="19" t="s">
        <v>65</v>
      </c>
      <c r="C13" s="20">
        <f>C14</f>
        <v>0</v>
      </c>
      <c r="D13" s="20">
        <f t="shared" ref="D13:N13" si="5">D14</f>
        <v>0</v>
      </c>
      <c r="E13" s="20">
        <f t="shared" si="5"/>
        <v>0</v>
      </c>
      <c r="F13" s="20">
        <f t="shared" si="5"/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1">
        <f t="shared" si="4"/>
        <v>0</v>
      </c>
      <c r="N13" s="20">
        <f t="shared" si="5"/>
        <v>0</v>
      </c>
    </row>
    <row r="14" spans="1:14" x14ac:dyDescent="0.3">
      <c r="A14" s="23" t="s">
        <v>156</v>
      </c>
      <c r="B14" s="24" t="s">
        <v>157</v>
      </c>
      <c r="C14" s="25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1">
        <f t="shared" si="4"/>
        <v>0</v>
      </c>
      <c r="N14" s="28">
        <f>C14+M14</f>
        <v>0</v>
      </c>
    </row>
    <row r="15" spans="1:14" s="22" customFormat="1" ht="31.2" x14ac:dyDescent="0.3">
      <c r="A15" s="18" t="s">
        <v>66</v>
      </c>
      <c r="B15" s="19" t="s">
        <v>67</v>
      </c>
      <c r="C15" s="20">
        <f t="shared" ref="C15:J15" si="6">SUM(C16:C16)</f>
        <v>3000000</v>
      </c>
      <c r="D15" s="20">
        <f t="shared" si="6"/>
        <v>2000000</v>
      </c>
      <c r="E15" s="20">
        <f t="shared" si="6"/>
        <v>0</v>
      </c>
      <c r="F15" s="20">
        <f t="shared" si="6"/>
        <v>1000000</v>
      </c>
      <c r="G15" s="20">
        <f t="shared" si="6"/>
        <v>0</v>
      </c>
      <c r="H15" s="20">
        <f t="shared" si="6"/>
        <v>30000</v>
      </c>
      <c r="I15" s="20">
        <f t="shared" si="6"/>
        <v>12789496.550000001</v>
      </c>
      <c r="J15" s="20">
        <f t="shared" si="6"/>
        <v>0</v>
      </c>
      <c r="K15" s="20">
        <f t="shared" ref="K15:L15" si="7">SUM(K16:K16)</f>
        <v>13011415.960000001</v>
      </c>
      <c r="L15" s="20">
        <f t="shared" si="7"/>
        <v>0</v>
      </c>
      <c r="M15" s="21">
        <f t="shared" si="4"/>
        <v>28830912.510000002</v>
      </c>
      <c r="N15" s="20">
        <f t="shared" ref="N15" si="8">SUM(N16:N16)</f>
        <v>31830912.510000002</v>
      </c>
    </row>
    <row r="16" spans="1:14" ht="31.2" x14ac:dyDescent="0.3">
      <c r="A16" s="23" t="s">
        <v>150</v>
      </c>
      <c r="B16" s="24" t="s">
        <v>68</v>
      </c>
      <c r="C16" s="25">
        <v>3000000</v>
      </c>
      <c r="D16" s="25">
        <v>2000000</v>
      </c>
      <c r="E16" s="25">
        <v>0</v>
      </c>
      <c r="F16" s="25">
        <v>1000000</v>
      </c>
      <c r="G16" s="25"/>
      <c r="H16" s="25">
        <v>30000</v>
      </c>
      <c r="I16" s="25">
        <v>12789496.550000001</v>
      </c>
      <c r="J16" s="25"/>
      <c r="K16" s="25">
        <v>13011415.960000001</v>
      </c>
      <c r="L16" s="25"/>
      <c r="M16" s="21">
        <f t="shared" si="4"/>
        <v>28830912.510000002</v>
      </c>
      <c r="N16" s="28">
        <f>C16+M16</f>
        <v>31830912.510000002</v>
      </c>
    </row>
    <row r="17" spans="1:14" s="22" customFormat="1" x14ac:dyDescent="0.3">
      <c r="A17" s="18" t="s">
        <v>69</v>
      </c>
      <c r="B17" s="19" t="s">
        <v>70</v>
      </c>
      <c r="C17" s="20">
        <f t="shared" ref="C17:N17" si="9">SUM(C18:C21)</f>
        <v>29444281.32</v>
      </c>
      <c r="D17" s="20">
        <f t="shared" si="9"/>
        <v>23184463.789999999</v>
      </c>
      <c r="E17" s="20">
        <f t="shared" si="9"/>
        <v>11358162.77</v>
      </c>
      <c r="F17" s="20">
        <f t="shared" si="9"/>
        <v>1568281.32</v>
      </c>
      <c r="G17" s="20">
        <f t="shared" si="9"/>
        <v>936000</v>
      </c>
      <c r="H17" s="20">
        <f t="shared" si="9"/>
        <v>15050000</v>
      </c>
      <c r="I17" s="20">
        <f t="shared" si="9"/>
        <v>0</v>
      </c>
      <c r="J17" s="20">
        <f t="shared" si="9"/>
        <v>-19428000</v>
      </c>
      <c r="K17" s="20">
        <f t="shared" ref="K17" si="10">SUM(K18:K21)</f>
        <v>9806275.2599999998</v>
      </c>
      <c r="L17" s="20">
        <f t="shared" si="9"/>
        <v>751076.19</v>
      </c>
      <c r="M17" s="21">
        <f t="shared" si="4"/>
        <v>43226259.329999998</v>
      </c>
      <c r="N17" s="20">
        <f t="shared" si="9"/>
        <v>72670540.650000006</v>
      </c>
    </row>
    <row r="18" spans="1:14" x14ac:dyDescent="0.3">
      <c r="A18" s="23" t="s">
        <v>71</v>
      </c>
      <c r="B18" s="24" t="s">
        <v>72</v>
      </c>
      <c r="C18" s="25">
        <v>1568281.32</v>
      </c>
      <c r="D18" s="25"/>
      <c r="E18" s="25"/>
      <c r="F18" s="25">
        <v>1568281.32</v>
      </c>
      <c r="G18" s="25"/>
      <c r="H18" s="25"/>
      <c r="I18" s="25"/>
      <c r="J18" s="25"/>
      <c r="K18" s="25"/>
      <c r="L18" s="25"/>
      <c r="M18" s="21">
        <f t="shared" si="4"/>
        <v>1568281.32</v>
      </c>
      <c r="N18" s="28">
        <f>C18+M18</f>
        <v>3136562.64</v>
      </c>
    </row>
    <row r="19" spans="1:14" x14ac:dyDescent="0.3">
      <c r="A19" s="23" t="s">
        <v>73</v>
      </c>
      <c r="B19" s="24" t="s">
        <v>74</v>
      </c>
      <c r="C19" s="25">
        <v>1016000</v>
      </c>
      <c r="D19" s="25"/>
      <c r="E19" s="25">
        <v>500000</v>
      </c>
      <c r="F19" s="25"/>
      <c r="G19" s="25"/>
      <c r="H19" s="25"/>
      <c r="I19" s="25"/>
      <c r="J19" s="25"/>
      <c r="K19" s="25"/>
      <c r="L19" s="25"/>
      <c r="M19" s="21">
        <f t="shared" si="4"/>
        <v>500000</v>
      </c>
      <c r="N19" s="28">
        <f>C19+M19</f>
        <v>1516000</v>
      </c>
    </row>
    <row r="20" spans="1:14" x14ac:dyDescent="0.3">
      <c r="A20" s="23" t="s">
        <v>75</v>
      </c>
      <c r="B20" s="24" t="s">
        <v>76</v>
      </c>
      <c r="C20" s="25">
        <v>25500000</v>
      </c>
      <c r="D20" s="25">
        <v>23184463.789999999</v>
      </c>
      <c r="E20" s="25">
        <v>10858162.77</v>
      </c>
      <c r="F20" s="25"/>
      <c r="G20" s="25"/>
      <c r="H20" s="25">
        <v>15000000</v>
      </c>
      <c r="I20" s="25"/>
      <c r="J20" s="25">
        <v>-20000000</v>
      </c>
      <c r="K20" s="25">
        <v>9806275.2599999998</v>
      </c>
      <c r="L20" s="25"/>
      <c r="M20" s="21">
        <f t="shared" si="4"/>
        <v>38848901.82</v>
      </c>
      <c r="N20" s="28">
        <f>C20+M20</f>
        <v>64348901.82</v>
      </c>
    </row>
    <row r="21" spans="1:14" x14ac:dyDescent="0.3">
      <c r="A21" s="23" t="s">
        <v>77</v>
      </c>
      <c r="B21" s="24" t="s">
        <v>78</v>
      </c>
      <c r="C21" s="25">
        <v>1360000</v>
      </c>
      <c r="D21" s="25"/>
      <c r="E21" s="25"/>
      <c r="F21" s="25"/>
      <c r="G21" s="25">
        <v>936000</v>
      </c>
      <c r="H21" s="25">
        <v>50000</v>
      </c>
      <c r="I21" s="25"/>
      <c r="J21" s="25">
        <v>572000</v>
      </c>
      <c r="K21" s="25"/>
      <c r="L21" s="25">
        <v>751076.19</v>
      </c>
      <c r="M21" s="21">
        <f t="shared" si="4"/>
        <v>2309076.19</v>
      </c>
      <c r="N21" s="28">
        <f>C21+M21</f>
        <v>3669076.19</v>
      </c>
    </row>
    <row r="22" spans="1:14" s="22" customFormat="1" x14ac:dyDescent="0.3">
      <c r="A22" s="18" t="s">
        <v>79</v>
      </c>
      <c r="B22" s="19" t="s">
        <v>80</v>
      </c>
      <c r="C22" s="20">
        <f t="shared" ref="C22:N22" si="11">SUM(C23:C26)</f>
        <v>38123443.329999998</v>
      </c>
      <c r="D22" s="20">
        <f t="shared" si="11"/>
        <v>7586808.6799999997</v>
      </c>
      <c r="E22" s="20">
        <f t="shared" si="11"/>
        <v>4063796.3</v>
      </c>
      <c r="F22" s="20">
        <f t="shared" si="11"/>
        <v>3567113.78</v>
      </c>
      <c r="G22" s="20">
        <f t="shared" si="11"/>
        <v>500000</v>
      </c>
      <c r="H22" s="20">
        <f t="shared" si="11"/>
        <v>8086167.9000000004</v>
      </c>
      <c r="I22" s="20">
        <f t="shared" si="11"/>
        <v>-4308468.6500000004</v>
      </c>
      <c r="J22" s="20">
        <f t="shared" si="11"/>
        <v>5385783.8099999996</v>
      </c>
      <c r="K22" s="20">
        <f t="shared" ref="K22" si="12">SUM(K23:K26)</f>
        <v>8006880.7799999993</v>
      </c>
      <c r="L22" s="20">
        <f t="shared" si="11"/>
        <v>0</v>
      </c>
      <c r="M22" s="21">
        <f t="shared" si="4"/>
        <v>32888082.599999994</v>
      </c>
      <c r="N22" s="20">
        <f t="shared" si="11"/>
        <v>71011525.929999992</v>
      </c>
    </row>
    <row r="23" spans="1:14" x14ac:dyDescent="0.3">
      <c r="A23" s="23" t="s">
        <v>81</v>
      </c>
      <c r="B23" s="24" t="s">
        <v>82</v>
      </c>
      <c r="C23" s="25">
        <v>2020000</v>
      </c>
      <c r="D23" s="25"/>
      <c r="E23" s="25">
        <v>1813796.3</v>
      </c>
      <c r="F23" s="25"/>
      <c r="G23" s="25"/>
      <c r="H23" s="25"/>
      <c r="I23" s="25">
        <v>6030670</v>
      </c>
      <c r="J23" s="25"/>
      <c r="K23" s="25">
        <v>3066432.28</v>
      </c>
      <c r="L23" s="25"/>
      <c r="M23" s="21">
        <f t="shared" si="4"/>
        <v>10910898.58</v>
      </c>
      <c r="N23" s="28">
        <f>C23+M23</f>
        <v>12930898.58</v>
      </c>
    </row>
    <row r="24" spans="1:14" s="22" customFormat="1" x14ac:dyDescent="0.3">
      <c r="A24" s="23" t="s">
        <v>83</v>
      </c>
      <c r="B24" s="24" t="s">
        <v>84</v>
      </c>
      <c r="C24" s="25">
        <v>34503358.439999998</v>
      </c>
      <c r="D24" s="25">
        <v>7586808.6799999997</v>
      </c>
      <c r="E24" s="25">
        <v>0</v>
      </c>
      <c r="F24" s="25">
        <v>3567113.78</v>
      </c>
      <c r="G24" s="25"/>
      <c r="H24" s="25">
        <v>7500000</v>
      </c>
      <c r="I24" s="25">
        <v>-13389140.060000001</v>
      </c>
      <c r="J24" s="25">
        <v>5415783.8099999996</v>
      </c>
      <c r="K24" s="25">
        <v>4440448.5</v>
      </c>
      <c r="L24" s="25"/>
      <c r="M24" s="21">
        <f t="shared" si="4"/>
        <v>15121014.710000001</v>
      </c>
      <c r="N24" s="28">
        <f>C24+M24</f>
        <v>49624373.149999999</v>
      </c>
    </row>
    <row r="25" spans="1:14" x14ac:dyDescent="0.3">
      <c r="A25" s="23" t="s">
        <v>85</v>
      </c>
      <c r="B25" s="24" t="s">
        <v>86</v>
      </c>
      <c r="C25" s="25">
        <v>1600000</v>
      </c>
      <c r="D25" s="25"/>
      <c r="E25" s="25">
        <v>2250000</v>
      </c>
      <c r="F25" s="25"/>
      <c r="G25" s="25">
        <v>500000</v>
      </c>
      <c r="H25" s="25">
        <v>586167.9</v>
      </c>
      <c r="I25" s="25">
        <v>3050000</v>
      </c>
      <c r="J25" s="25">
        <v>-30000</v>
      </c>
      <c r="K25" s="25">
        <v>500000</v>
      </c>
      <c r="L25" s="25"/>
      <c r="M25" s="21">
        <f t="shared" si="4"/>
        <v>6856167.9000000004</v>
      </c>
      <c r="N25" s="28">
        <f>C25+M25</f>
        <v>8456167.9000000004</v>
      </c>
    </row>
    <row r="26" spans="1:14" ht="31.2" x14ac:dyDescent="0.3">
      <c r="A26" s="23" t="s">
        <v>87</v>
      </c>
      <c r="B26" s="24" t="s">
        <v>88</v>
      </c>
      <c r="C26" s="25">
        <v>84.89</v>
      </c>
      <c r="D26" s="25"/>
      <c r="E26" s="25"/>
      <c r="F26" s="25"/>
      <c r="G26" s="25"/>
      <c r="H26" s="25"/>
      <c r="I26" s="25">
        <v>1.41</v>
      </c>
      <c r="J26" s="25"/>
      <c r="K26" s="25"/>
      <c r="L26" s="25"/>
      <c r="M26" s="21">
        <f t="shared" si="4"/>
        <v>1.41</v>
      </c>
      <c r="N26" s="28">
        <f>C26+M26</f>
        <v>86.3</v>
      </c>
    </row>
    <row r="27" spans="1:14" s="22" customFormat="1" x14ac:dyDescent="0.3">
      <c r="A27" s="18" t="s">
        <v>89</v>
      </c>
      <c r="B27" s="19" t="s">
        <v>90</v>
      </c>
      <c r="C27" s="20">
        <f t="shared" ref="C27:I27" si="13">SUM(C28:C32)</f>
        <v>823291110.10000002</v>
      </c>
      <c r="D27" s="20">
        <f t="shared" si="13"/>
        <v>14319531.629999999</v>
      </c>
      <c r="E27" s="20">
        <f t="shared" si="13"/>
        <v>866320</v>
      </c>
      <c r="F27" s="20">
        <f t="shared" si="13"/>
        <v>10110475.949999999</v>
      </c>
      <c r="G27" s="20">
        <f t="shared" si="13"/>
        <v>12000000</v>
      </c>
      <c r="H27" s="20">
        <f t="shared" si="13"/>
        <v>16849413</v>
      </c>
      <c r="I27" s="20">
        <f t="shared" si="13"/>
        <v>-7341904.1300000008</v>
      </c>
      <c r="J27" s="20">
        <f>SUM(J28:J32)</f>
        <v>60936477.409999996</v>
      </c>
      <c r="K27" s="20">
        <f t="shared" ref="K27" si="14">SUM(K28:K32)</f>
        <v>6854490.79</v>
      </c>
      <c r="L27" s="20">
        <f t="shared" ref="L27:N27" si="15">SUM(L28:L32)</f>
        <v>0</v>
      </c>
      <c r="M27" s="21">
        <f t="shared" si="4"/>
        <v>114594804.64999999</v>
      </c>
      <c r="N27" s="20">
        <f t="shared" si="15"/>
        <v>937885914.74999988</v>
      </c>
    </row>
    <row r="28" spans="1:14" x14ac:dyDescent="0.3">
      <c r="A28" s="23" t="s">
        <v>91</v>
      </c>
      <c r="B28" s="24" t="s">
        <v>92</v>
      </c>
      <c r="C28" s="25">
        <v>212027266</v>
      </c>
      <c r="D28" s="25">
        <v>138000</v>
      </c>
      <c r="E28" s="25"/>
      <c r="F28" s="25"/>
      <c r="G28" s="25">
        <v>2000000</v>
      </c>
      <c r="H28" s="25">
        <v>10387620</v>
      </c>
      <c r="I28" s="25">
        <v>-16070520</v>
      </c>
      <c r="J28" s="25">
        <v>11246771.050000001</v>
      </c>
      <c r="K28" s="25">
        <v>733774</v>
      </c>
      <c r="L28" s="25"/>
      <c r="M28" s="21">
        <f t="shared" si="4"/>
        <v>8435645.0500000007</v>
      </c>
      <c r="N28" s="28">
        <f>C28+M28</f>
        <v>220462911.05000001</v>
      </c>
    </row>
    <row r="29" spans="1:14" x14ac:dyDescent="0.3">
      <c r="A29" s="23" t="s">
        <v>93</v>
      </c>
      <c r="B29" s="24" t="s">
        <v>94</v>
      </c>
      <c r="C29" s="25">
        <v>520259656.77999997</v>
      </c>
      <c r="D29" s="25">
        <v>14889874.84</v>
      </c>
      <c r="E29" s="25">
        <v>866320</v>
      </c>
      <c r="F29" s="25">
        <v>10110475.949999999</v>
      </c>
      <c r="G29" s="25">
        <v>10000000</v>
      </c>
      <c r="H29" s="25">
        <v>5762380</v>
      </c>
      <c r="I29" s="25">
        <v>8728615.8699999992</v>
      </c>
      <c r="J29" s="25">
        <v>40708899.909999996</v>
      </c>
      <c r="K29" s="25">
        <v>5028747</v>
      </c>
      <c r="L29" s="25"/>
      <c r="M29" s="21">
        <f t="shared" si="4"/>
        <v>96095313.569999993</v>
      </c>
      <c r="N29" s="28">
        <f>C29+M29</f>
        <v>616354970.3499999</v>
      </c>
    </row>
    <row r="30" spans="1:14" x14ac:dyDescent="0.3">
      <c r="A30" s="23" t="s">
        <v>95</v>
      </c>
      <c r="B30" s="24" t="s">
        <v>96</v>
      </c>
      <c r="C30" s="25">
        <v>58316763.119999997</v>
      </c>
      <c r="D30" s="25">
        <v>-677293.21</v>
      </c>
      <c r="E30" s="25"/>
      <c r="F30" s="25"/>
      <c r="G30" s="25"/>
      <c r="H30" s="25">
        <v>120000</v>
      </c>
      <c r="I30" s="25"/>
      <c r="J30" s="25">
        <v>5150443</v>
      </c>
      <c r="K30" s="25">
        <v>129428.79</v>
      </c>
      <c r="L30" s="25"/>
      <c r="M30" s="21">
        <f t="shared" si="4"/>
        <v>4722578.58</v>
      </c>
      <c r="N30" s="28">
        <f>C30+M30</f>
        <v>63039341.699999996</v>
      </c>
    </row>
    <row r="31" spans="1:14" x14ac:dyDescent="0.3">
      <c r="A31" s="23" t="s">
        <v>97</v>
      </c>
      <c r="B31" s="24" t="s">
        <v>98</v>
      </c>
      <c r="C31" s="25">
        <v>1099000</v>
      </c>
      <c r="D31" s="25"/>
      <c r="E31" s="25"/>
      <c r="F31" s="25"/>
      <c r="G31" s="25"/>
      <c r="H31" s="25"/>
      <c r="I31" s="25"/>
      <c r="J31" s="25"/>
      <c r="K31" s="25">
        <v>-248557</v>
      </c>
      <c r="L31" s="25"/>
      <c r="M31" s="21">
        <f t="shared" si="4"/>
        <v>-248557</v>
      </c>
      <c r="N31" s="28">
        <f>C31+M31</f>
        <v>850443</v>
      </c>
    </row>
    <row r="32" spans="1:14" x14ac:dyDescent="0.3">
      <c r="A32" s="23" t="s">
        <v>99</v>
      </c>
      <c r="B32" s="24" t="s">
        <v>100</v>
      </c>
      <c r="C32" s="25">
        <v>31588424.199999999</v>
      </c>
      <c r="D32" s="25">
        <v>-31050</v>
      </c>
      <c r="E32" s="25"/>
      <c r="F32" s="25"/>
      <c r="G32" s="25"/>
      <c r="H32" s="25">
        <v>579413</v>
      </c>
      <c r="I32" s="25"/>
      <c r="J32" s="25">
        <v>3830363.45</v>
      </c>
      <c r="K32" s="25">
        <v>1211098</v>
      </c>
      <c r="L32" s="25"/>
      <c r="M32" s="21">
        <f t="shared" si="4"/>
        <v>5589824.4500000002</v>
      </c>
      <c r="N32" s="28">
        <f>C32+M32</f>
        <v>37178248.649999999</v>
      </c>
    </row>
    <row r="33" spans="1:14" s="22" customFormat="1" x14ac:dyDescent="0.3">
      <c r="A33" s="18" t="s">
        <v>101</v>
      </c>
      <c r="B33" s="19" t="s">
        <v>102</v>
      </c>
      <c r="C33" s="20">
        <f t="shared" ref="C33:N33" si="16">SUM(C34:C35)</f>
        <v>62193697.609999999</v>
      </c>
      <c r="D33" s="20">
        <f t="shared" si="16"/>
        <v>92585.31</v>
      </c>
      <c r="E33" s="20">
        <f t="shared" si="16"/>
        <v>0</v>
      </c>
      <c r="F33" s="20">
        <f t="shared" si="16"/>
        <v>600000</v>
      </c>
      <c r="G33" s="20">
        <f t="shared" si="16"/>
        <v>0</v>
      </c>
      <c r="H33" s="20">
        <f t="shared" si="16"/>
        <v>2980000</v>
      </c>
      <c r="I33" s="20">
        <f t="shared" si="16"/>
        <v>500000</v>
      </c>
      <c r="J33" s="20">
        <f t="shared" si="16"/>
        <v>8714000</v>
      </c>
      <c r="K33" s="20">
        <f t="shared" ref="K33" si="17">SUM(K34:K35)</f>
        <v>1542000</v>
      </c>
      <c r="L33" s="20">
        <f t="shared" si="16"/>
        <v>0</v>
      </c>
      <c r="M33" s="21">
        <f t="shared" si="4"/>
        <v>14428585.310000001</v>
      </c>
      <c r="N33" s="20">
        <f t="shared" si="16"/>
        <v>76622282.920000002</v>
      </c>
    </row>
    <row r="34" spans="1:14" s="22" customFormat="1" x14ac:dyDescent="0.3">
      <c r="A34" s="23" t="s">
        <v>103</v>
      </c>
      <c r="B34" s="24" t="s">
        <v>104</v>
      </c>
      <c r="C34" s="25">
        <v>35322497.609999999</v>
      </c>
      <c r="D34" s="25">
        <v>-60688.65</v>
      </c>
      <c r="E34" s="25">
        <v>-38556.78</v>
      </c>
      <c r="F34" s="25">
        <v>600000</v>
      </c>
      <c r="G34" s="25"/>
      <c r="H34" s="25">
        <v>2480000</v>
      </c>
      <c r="I34" s="25">
        <v>500000</v>
      </c>
      <c r="J34" s="25">
        <v>5887000</v>
      </c>
      <c r="K34" s="25">
        <v>-36000</v>
      </c>
      <c r="L34" s="25"/>
      <c r="M34" s="21">
        <f t="shared" si="4"/>
        <v>9331754.5700000003</v>
      </c>
      <c r="N34" s="28">
        <f>C34+M34</f>
        <v>44654252.18</v>
      </c>
    </row>
    <row r="35" spans="1:14" x14ac:dyDescent="0.3">
      <c r="A35" s="23" t="s">
        <v>105</v>
      </c>
      <c r="B35" s="24" t="s">
        <v>106</v>
      </c>
      <c r="C35" s="25">
        <v>26871200</v>
      </c>
      <c r="D35" s="25">
        <v>153273.96</v>
      </c>
      <c r="E35" s="25">
        <v>38556.78</v>
      </c>
      <c r="F35" s="25"/>
      <c r="G35" s="25"/>
      <c r="H35" s="25">
        <v>500000</v>
      </c>
      <c r="I35" s="25"/>
      <c r="J35" s="25">
        <v>2827000</v>
      </c>
      <c r="K35" s="25">
        <v>1578000</v>
      </c>
      <c r="L35" s="25"/>
      <c r="M35" s="21">
        <f t="shared" si="4"/>
        <v>5096830.74</v>
      </c>
      <c r="N35" s="28">
        <f>C35+M35</f>
        <v>31968030.740000002</v>
      </c>
    </row>
    <row r="36" spans="1:14" s="22" customFormat="1" x14ac:dyDescent="0.3">
      <c r="A36" s="18" t="s">
        <v>107</v>
      </c>
      <c r="B36" s="19" t="s">
        <v>108</v>
      </c>
      <c r="C36" s="20">
        <f t="shared" ref="C36:I36" si="18">SUM(C37:C40)</f>
        <v>104985723.31</v>
      </c>
      <c r="D36" s="20">
        <f t="shared" si="18"/>
        <v>-25123724.75</v>
      </c>
      <c r="E36" s="20">
        <f t="shared" si="18"/>
        <v>1099430.8</v>
      </c>
      <c r="F36" s="20">
        <f t="shared" si="18"/>
        <v>-419305.83</v>
      </c>
      <c r="G36" s="20">
        <f t="shared" si="18"/>
        <v>82261.87</v>
      </c>
      <c r="H36" s="20">
        <f t="shared" si="18"/>
        <v>90000</v>
      </c>
      <c r="I36" s="20">
        <f t="shared" si="18"/>
        <v>1209289.2</v>
      </c>
      <c r="J36" s="20">
        <f>SUM(J37:J40)</f>
        <v>-4790069.87</v>
      </c>
      <c r="K36" s="20">
        <f t="shared" ref="K36" si="19">SUM(K37:K40)</f>
        <v>7494270.46</v>
      </c>
      <c r="L36" s="20">
        <f t="shared" ref="L36:N36" si="20">SUM(L37:L40)</f>
        <v>110000</v>
      </c>
      <c r="M36" s="21">
        <f t="shared" si="4"/>
        <v>-20247848.119999997</v>
      </c>
      <c r="N36" s="20">
        <f t="shared" si="20"/>
        <v>84737875.189999998</v>
      </c>
    </row>
    <row r="37" spans="1:14" x14ac:dyDescent="0.3">
      <c r="A37" s="23" t="s">
        <v>109</v>
      </c>
      <c r="B37" s="24" t="s">
        <v>110</v>
      </c>
      <c r="C37" s="25">
        <v>4306689</v>
      </c>
      <c r="D37" s="25"/>
      <c r="E37" s="25"/>
      <c r="F37" s="25"/>
      <c r="G37" s="25"/>
      <c r="H37" s="25"/>
      <c r="I37" s="25">
        <v>609289.19999999995</v>
      </c>
      <c r="J37" s="25"/>
      <c r="K37" s="25">
        <v>222082.46</v>
      </c>
      <c r="L37" s="25"/>
      <c r="M37" s="21">
        <f t="shared" si="4"/>
        <v>831371.65999999992</v>
      </c>
      <c r="N37" s="28">
        <f>C37+M37</f>
        <v>5138060.66</v>
      </c>
    </row>
    <row r="38" spans="1:14" x14ac:dyDescent="0.3">
      <c r="A38" s="23" t="s">
        <v>111</v>
      </c>
      <c r="B38" s="24" t="s">
        <v>112</v>
      </c>
      <c r="C38" s="25">
        <v>6653227</v>
      </c>
      <c r="D38" s="25"/>
      <c r="E38" s="25">
        <v>365000</v>
      </c>
      <c r="F38" s="25">
        <v>100000</v>
      </c>
      <c r="G38" s="25"/>
      <c r="H38" s="25">
        <v>90000</v>
      </c>
      <c r="I38" s="25">
        <v>300000</v>
      </c>
      <c r="J38" s="25">
        <v>-660687</v>
      </c>
      <c r="K38" s="25">
        <v>3851000</v>
      </c>
      <c r="L38" s="25">
        <v>110000</v>
      </c>
      <c r="M38" s="21">
        <f t="shared" si="4"/>
        <v>4155313</v>
      </c>
      <c r="N38" s="28">
        <f>C38+M38</f>
        <v>10808540</v>
      </c>
    </row>
    <row r="39" spans="1:14" x14ac:dyDescent="0.3">
      <c r="A39" s="23" t="s">
        <v>113</v>
      </c>
      <c r="B39" s="24" t="s">
        <v>114</v>
      </c>
      <c r="C39" s="25">
        <v>92924217.310000002</v>
      </c>
      <c r="D39" s="25">
        <v>-25123724.75</v>
      </c>
      <c r="E39" s="25">
        <v>734430.8</v>
      </c>
      <c r="F39" s="25">
        <v>-519305.83</v>
      </c>
      <c r="G39" s="25"/>
      <c r="H39" s="25"/>
      <c r="I39" s="25"/>
      <c r="J39" s="25">
        <v>-4129382.87</v>
      </c>
      <c r="K39" s="25">
        <v>3421188</v>
      </c>
      <c r="L39" s="29"/>
      <c r="M39" s="21">
        <f t="shared" si="4"/>
        <v>-25616794.649999999</v>
      </c>
      <c r="N39" s="28">
        <f>C39+M39</f>
        <v>67307422.659999996</v>
      </c>
    </row>
    <row r="40" spans="1:14" s="22" customFormat="1" x14ac:dyDescent="0.3">
      <c r="A40" s="23" t="s">
        <v>115</v>
      </c>
      <c r="B40" s="24" t="s">
        <v>116</v>
      </c>
      <c r="C40" s="25">
        <v>1101590</v>
      </c>
      <c r="D40" s="25"/>
      <c r="E40" s="25"/>
      <c r="F40" s="25"/>
      <c r="G40" s="25">
        <v>82261.87</v>
      </c>
      <c r="H40" s="25"/>
      <c r="I40" s="25">
        <v>300000</v>
      </c>
      <c r="J40" s="25"/>
      <c r="K40" s="25"/>
      <c r="L40" s="25"/>
      <c r="M40" s="21">
        <f t="shared" si="4"/>
        <v>382261.87</v>
      </c>
      <c r="N40" s="28">
        <f>C40+M40</f>
        <v>1483851.87</v>
      </c>
    </row>
    <row r="41" spans="1:14" s="22" customFormat="1" x14ac:dyDescent="0.3">
      <c r="A41" s="18" t="s">
        <v>117</v>
      </c>
      <c r="B41" s="19" t="s">
        <v>118</v>
      </c>
      <c r="C41" s="20">
        <f>C42+C43</f>
        <v>3092143.24</v>
      </c>
      <c r="D41" s="20">
        <f t="shared" ref="D41:N41" si="21">D42+D43</f>
        <v>3000000</v>
      </c>
      <c r="E41" s="20">
        <f t="shared" si="21"/>
        <v>0</v>
      </c>
      <c r="F41" s="20">
        <f>F42+F43+F44</f>
        <v>356500</v>
      </c>
      <c r="G41" s="20">
        <f t="shared" ref="G41:L41" si="22">G42+G43+G44</f>
        <v>0</v>
      </c>
      <c r="H41" s="20">
        <f t="shared" si="22"/>
        <v>0</v>
      </c>
      <c r="I41" s="20">
        <f t="shared" si="22"/>
        <v>0</v>
      </c>
      <c r="J41" s="20">
        <f t="shared" si="22"/>
        <v>0</v>
      </c>
      <c r="K41" s="20">
        <f t="shared" ref="K41" si="23">K42+K43+K44</f>
        <v>-1024696.97</v>
      </c>
      <c r="L41" s="20">
        <f t="shared" si="22"/>
        <v>0</v>
      </c>
      <c r="M41" s="21">
        <f t="shared" si="4"/>
        <v>2331803.0300000003</v>
      </c>
      <c r="N41" s="20">
        <f t="shared" si="21"/>
        <v>5423946.2700000005</v>
      </c>
    </row>
    <row r="42" spans="1:14" s="22" customFormat="1" x14ac:dyDescent="0.3">
      <c r="A42" s="23" t="s">
        <v>132</v>
      </c>
      <c r="B42" s="24" t="s">
        <v>133</v>
      </c>
      <c r="C42" s="25">
        <v>200000</v>
      </c>
      <c r="D42" s="25">
        <v>0</v>
      </c>
      <c r="E42" s="25">
        <v>0</v>
      </c>
      <c r="F42" s="25">
        <v>356500</v>
      </c>
      <c r="G42" s="25"/>
      <c r="H42" s="25"/>
      <c r="I42" s="25">
        <v>100000</v>
      </c>
      <c r="J42" s="20"/>
      <c r="K42" s="25">
        <v>100000</v>
      </c>
      <c r="L42" s="20"/>
      <c r="M42" s="21">
        <f t="shared" si="4"/>
        <v>556500</v>
      </c>
      <c r="N42" s="28">
        <f>C42+M42</f>
        <v>756500</v>
      </c>
    </row>
    <row r="43" spans="1:14" x14ac:dyDescent="0.3">
      <c r="A43" s="23" t="s">
        <v>119</v>
      </c>
      <c r="B43" s="24" t="s">
        <v>120</v>
      </c>
      <c r="C43" s="25">
        <v>2892143.24</v>
      </c>
      <c r="D43" s="25">
        <v>3000000</v>
      </c>
      <c r="E43" s="25">
        <v>0</v>
      </c>
      <c r="F43" s="25"/>
      <c r="G43" s="25"/>
      <c r="H43" s="25"/>
      <c r="I43" s="25">
        <v>-100000</v>
      </c>
      <c r="J43" s="25"/>
      <c r="K43" s="25">
        <v>-1124696.97</v>
      </c>
      <c r="L43" s="25"/>
      <c r="M43" s="21">
        <f t="shared" si="4"/>
        <v>1775303.03</v>
      </c>
      <c r="N43" s="28">
        <f>C43+M43</f>
        <v>4667446.2700000005</v>
      </c>
    </row>
    <row r="44" spans="1:14" ht="16.8" customHeight="1" x14ac:dyDescent="0.3">
      <c r="A44" s="23" t="s">
        <v>142</v>
      </c>
      <c r="B44" s="24" t="s">
        <v>143</v>
      </c>
      <c r="C44" s="25"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1">
        <f t="shared" si="4"/>
        <v>0</v>
      </c>
      <c r="N44" s="28">
        <f>C44+M44</f>
        <v>0</v>
      </c>
    </row>
    <row r="45" spans="1:14" s="22" customFormat="1" x14ac:dyDescent="0.3">
      <c r="A45" s="18" t="s">
        <v>121</v>
      </c>
      <c r="B45" s="19" t="s">
        <v>122</v>
      </c>
      <c r="C45" s="20">
        <f t="shared" ref="C45:N45" si="24">SUM(C46:C46)</f>
        <v>2680300</v>
      </c>
      <c r="D45" s="20">
        <f t="shared" si="24"/>
        <v>0</v>
      </c>
      <c r="E45" s="20">
        <f t="shared" si="24"/>
        <v>0</v>
      </c>
      <c r="F45" s="20">
        <f t="shared" si="24"/>
        <v>0</v>
      </c>
      <c r="G45" s="20">
        <f t="shared" si="24"/>
        <v>0</v>
      </c>
      <c r="H45" s="20">
        <f t="shared" si="24"/>
        <v>0</v>
      </c>
      <c r="I45" s="20">
        <f t="shared" si="24"/>
        <v>0</v>
      </c>
      <c r="J45" s="20">
        <f t="shared" si="24"/>
        <v>0</v>
      </c>
      <c r="K45" s="20">
        <f t="shared" si="24"/>
        <v>350000</v>
      </c>
      <c r="L45" s="20">
        <f t="shared" si="24"/>
        <v>0</v>
      </c>
      <c r="M45" s="21">
        <f t="shared" si="4"/>
        <v>350000</v>
      </c>
      <c r="N45" s="20">
        <f t="shared" si="24"/>
        <v>3030300</v>
      </c>
    </row>
    <row r="46" spans="1:14" x14ac:dyDescent="0.3">
      <c r="A46" s="23" t="s">
        <v>123</v>
      </c>
      <c r="B46" s="24" t="s">
        <v>124</v>
      </c>
      <c r="C46" s="25">
        <v>2680300</v>
      </c>
      <c r="D46" s="25">
        <v>0</v>
      </c>
      <c r="E46" s="25">
        <v>0</v>
      </c>
      <c r="F46" s="25"/>
      <c r="G46" s="25">
        <v>0</v>
      </c>
      <c r="H46" s="25">
        <v>0</v>
      </c>
      <c r="I46" s="25"/>
      <c r="J46" s="25">
        <v>0</v>
      </c>
      <c r="K46" s="25">
        <v>350000</v>
      </c>
      <c r="L46" s="25">
        <v>0</v>
      </c>
      <c r="M46" s="21">
        <f t="shared" si="4"/>
        <v>350000</v>
      </c>
      <c r="N46" s="28">
        <f>C46+M46</f>
        <v>3030300</v>
      </c>
    </row>
    <row r="47" spans="1:14" s="22" customFormat="1" ht="46.8" x14ac:dyDescent="0.3">
      <c r="A47" s="18" t="s">
        <v>125</v>
      </c>
      <c r="B47" s="19" t="s">
        <v>126</v>
      </c>
      <c r="C47" s="20">
        <f t="shared" ref="C47:L47" si="25">SUM(C48:C48)</f>
        <v>30144600</v>
      </c>
      <c r="D47" s="20">
        <f t="shared" si="25"/>
        <v>0</v>
      </c>
      <c r="E47" s="20">
        <f t="shared" si="25"/>
        <v>0</v>
      </c>
      <c r="F47" s="20">
        <f t="shared" si="25"/>
        <v>0</v>
      </c>
      <c r="G47" s="20">
        <f t="shared" si="25"/>
        <v>0</v>
      </c>
      <c r="H47" s="20">
        <f t="shared" si="25"/>
        <v>0</v>
      </c>
      <c r="I47" s="20">
        <f t="shared" si="25"/>
        <v>0</v>
      </c>
      <c r="J47" s="20">
        <f t="shared" si="25"/>
        <v>0</v>
      </c>
      <c r="K47" s="20">
        <f t="shared" si="25"/>
        <v>0</v>
      </c>
      <c r="L47" s="20">
        <f t="shared" si="25"/>
        <v>0</v>
      </c>
      <c r="M47" s="21">
        <f t="shared" si="4"/>
        <v>0</v>
      </c>
      <c r="N47" s="20">
        <f>SUM(N48:N49)</f>
        <v>40144600</v>
      </c>
    </row>
    <row r="48" spans="1:14" ht="46.8" x14ac:dyDescent="0.3">
      <c r="A48" s="23" t="s">
        <v>127</v>
      </c>
      <c r="B48" s="24" t="s">
        <v>128</v>
      </c>
      <c r="C48" s="25">
        <v>30144600</v>
      </c>
      <c r="D48" s="25">
        <v>0</v>
      </c>
      <c r="E48" s="25">
        <v>0</v>
      </c>
      <c r="F48" s="25">
        <v>0</v>
      </c>
      <c r="G48" s="25"/>
      <c r="H48" s="25">
        <v>0</v>
      </c>
      <c r="I48" s="25">
        <v>0</v>
      </c>
      <c r="J48" s="25">
        <v>0</v>
      </c>
      <c r="K48" s="25"/>
      <c r="L48" s="25"/>
      <c r="M48" s="21">
        <f t="shared" si="4"/>
        <v>0</v>
      </c>
      <c r="N48" s="28">
        <f>C48+M48</f>
        <v>30144600</v>
      </c>
    </row>
    <row r="49" spans="1:14" x14ac:dyDescent="0.3">
      <c r="A49" s="37" t="s">
        <v>154</v>
      </c>
      <c r="B49" s="38" t="s">
        <v>155</v>
      </c>
      <c r="C49" s="25">
        <v>0</v>
      </c>
      <c r="D49" s="25">
        <v>0</v>
      </c>
      <c r="E49" s="25">
        <v>1000000</v>
      </c>
      <c r="F49" s="25">
        <v>0</v>
      </c>
      <c r="G49" s="25">
        <v>0</v>
      </c>
      <c r="H49" s="25">
        <v>1000000</v>
      </c>
      <c r="I49" s="25">
        <v>500000</v>
      </c>
      <c r="J49" s="25"/>
      <c r="K49" s="25">
        <v>2500000</v>
      </c>
      <c r="L49" s="25">
        <v>5000000</v>
      </c>
      <c r="M49" s="21">
        <f t="shared" si="4"/>
        <v>10000000</v>
      </c>
      <c r="N49" s="28">
        <f>C49+M49</f>
        <v>10000000</v>
      </c>
    </row>
    <row r="50" spans="1:14" s="22" customFormat="1" x14ac:dyDescent="0.3">
      <c r="A50" s="30"/>
      <c r="B50" s="31" t="s">
        <v>129</v>
      </c>
      <c r="C50" s="21">
        <f>C47+C45+C41+C36+C33+C27+C22+C17+C15+C13+C4</f>
        <v>1229905130.1700001</v>
      </c>
      <c r="D50" s="21">
        <f>D47+D45+D41+D36+D33+D27+D22+D17+D15+D13+D4+D49</f>
        <v>31672871.659999996</v>
      </c>
      <c r="E50" s="21">
        <f t="shared" ref="E50:J50" si="26">E47+E45+E41+E36+E33+E27+E22+E17+E15+E13+E4+E49</f>
        <v>17826346.069999997</v>
      </c>
      <c r="F50" s="21">
        <f t="shared" si="26"/>
        <v>18415835.619999997</v>
      </c>
      <c r="G50" s="21">
        <f t="shared" si="26"/>
        <v>13518261.869999999</v>
      </c>
      <c r="H50" s="21">
        <f t="shared" si="26"/>
        <v>44183080.899999999</v>
      </c>
      <c r="I50" s="21">
        <f t="shared" si="26"/>
        <v>3762385.899999999</v>
      </c>
      <c r="J50" s="21">
        <f t="shared" si="26"/>
        <v>74081175.5</v>
      </c>
      <c r="K50" s="21">
        <f>K47+K45+K41+K36+K33+K27+K22+K17+K15+K13+K4+K49</f>
        <v>50127120.18</v>
      </c>
      <c r="L50" s="21">
        <f>L47+L45+L41+L36+L33+L27+L22+L17+L15+L13+L4+L49</f>
        <v>5340076.1899999995</v>
      </c>
      <c r="M50" s="21">
        <f t="shared" si="4"/>
        <v>258927153.89000002</v>
      </c>
      <c r="N50" s="21">
        <f>N4+N13+N15+N17+N22+N27+N33+N36+N41+N45+N47</f>
        <v>1488832284.0599999</v>
      </c>
    </row>
    <row r="52" spans="1:14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32"/>
    </row>
    <row r="53" spans="1:14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4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4" x14ac:dyDescent="0.3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mergeCells count="5">
    <mergeCell ref="A1:M1"/>
    <mergeCell ref="A52:M52"/>
    <mergeCell ref="A53:M53"/>
    <mergeCell ref="A54:M54"/>
    <mergeCell ref="A55:M55"/>
  </mergeCells>
  <pageMargins left="0" right="0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2024-05-14T01:45:43Z</dcterms:modified>
</cp:coreProperties>
</file>