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1640" tabRatio="775" activeTab="0"/>
  </bookViews>
  <sheets>
    <sheet name="Приложение № 1 (2)" sheetId="1" r:id="rId1"/>
  </sheets>
  <definedNames>
    <definedName name="_xlnm._FilterDatabase" localSheetId="0" hidden="1">'Приложение № 1 (2)'!$A$11:$L$288</definedName>
    <definedName name="_xlnm.Print_Titles" localSheetId="0">'Приложение № 1 (2)'!$6:$11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H89" authorId="0">
      <text>
        <r>
          <rPr>
            <sz val="8"/>
            <rFont val="Tahoma"/>
            <family val="2"/>
          </rPr>
          <t>2 082,93 т.р. Приплюсовать в капитальный ремонт спортзала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<sst xmlns="http://schemas.openxmlformats.org/spreadsheetml/2006/main" count="670" uniqueCount="352">
  <si>
    <t>МКОУ СОШ с. Молчановка</t>
  </si>
  <si>
    <t>МКОУ СОШ с. Сергеевка</t>
  </si>
  <si>
    <t>МКОУ СОШ с. Фроловка</t>
  </si>
  <si>
    <t>МКОУ СОШ пос. Николаевка</t>
  </si>
  <si>
    <t>МКОУ ООШ с. Перетино</t>
  </si>
  <si>
    <t>МКОУ СОШ с. Золотая Долина</t>
  </si>
  <si>
    <t>МКОУ ООШ с. Новая Сила</t>
  </si>
  <si>
    <t>МКОУ ООШ с. Голубовка</t>
  </si>
  <si>
    <t>МКОУ СОШ с. Новолитовск</t>
  </si>
  <si>
    <t>МКОУ СОШ с. Хмыловка</t>
  </si>
  <si>
    <t>Источник финансирования</t>
  </si>
  <si>
    <t>Всего</t>
  </si>
  <si>
    <t>Прогнозируемые результаты</t>
  </si>
  <si>
    <t>Исполнители</t>
  </si>
  <si>
    <t xml:space="preserve"> Перечень программных мероприятий</t>
  </si>
  <si>
    <t>0</t>
  </si>
  <si>
    <t xml:space="preserve">2. </t>
  </si>
  <si>
    <t>Обеспечение доступного и качественного общего и дополнительного образования</t>
  </si>
  <si>
    <t>Укрепление материально-технической базы общеобразовательных учреждений</t>
  </si>
  <si>
    <t xml:space="preserve"> Развитие государственно-общественного характера управления образованием</t>
  </si>
  <si>
    <t>Организация предоставления внешкольных образовательных услуг</t>
  </si>
  <si>
    <t>Местный бюджет</t>
  </si>
  <si>
    <t>Благотворительные средства</t>
  </si>
  <si>
    <t>Краевой бюджет</t>
  </si>
  <si>
    <t>МКОУ СОШ с. Екатериновка</t>
  </si>
  <si>
    <t>МКОУ СОШ с. Новицкое</t>
  </si>
  <si>
    <t>Итого по 4 разделу</t>
  </si>
  <si>
    <t>Наименование объектов</t>
  </si>
  <si>
    <t>№ п/п</t>
  </si>
  <si>
    <t>1.1.</t>
  </si>
  <si>
    <t>1.4.</t>
  </si>
  <si>
    <t>1.5.</t>
  </si>
  <si>
    <t>1.7.</t>
  </si>
  <si>
    <t>МКОУ СОШ пос.Николаевка</t>
  </si>
  <si>
    <t>МКОУ СОШ с.Золотая Долина</t>
  </si>
  <si>
    <t>МКОУ СОШ с.Новолитовск</t>
  </si>
  <si>
    <t>МКОУ СОШ с.Новицкое</t>
  </si>
  <si>
    <t>МКОУ ООШ с.Перетино</t>
  </si>
  <si>
    <t>Приобретение спортивного инвентаря и оборудования</t>
  </si>
  <si>
    <t>2.1.</t>
  </si>
  <si>
    <t>Организация государственной (итоговой) аттестации выпускников XI классов в форме ЕГЭ и выпускников IX классов в условиях независимого оценивания</t>
  </si>
  <si>
    <t>2.2.</t>
  </si>
  <si>
    <t>Открытие и поддержка муниципальных опытно - экспериментальных площадок по разработке системы мониторинга  качества общего образования, уровня воспитанности учащихся,  предпрофильной подготовки и профильного обучения, по разработке оздоровительных программ</t>
  </si>
  <si>
    <t>2.3.</t>
  </si>
  <si>
    <t>Поддержка  учащихся, отличников учёбы, активно занимающихся научно-исследовательской работой, всего:</t>
  </si>
  <si>
    <t>2.3.1.</t>
  </si>
  <si>
    <t>Выплата стипендий учащимся, отличникам учёбы, активно занимающимся научно-исследовательской работой</t>
  </si>
  <si>
    <t>2.3.2.</t>
  </si>
  <si>
    <t>2.4.</t>
  </si>
  <si>
    <t>2.5.</t>
  </si>
  <si>
    <t>Информатизация образования, всего:</t>
  </si>
  <si>
    <t>Обеспечение широкого использования информационно-коммуникационных технологий в образовательном процессе и управлении образованием.</t>
  </si>
  <si>
    <t>2.5.2.</t>
  </si>
  <si>
    <t>2.5.3.</t>
  </si>
  <si>
    <t>Создание сайтов образовательных учреждений</t>
  </si>
  <si>
    <t>2.5.4.</t>
  </si>
  <si>
    <t>Формирование электронных каталогов библиотек</t>
  </si>
  <si>
    <t>Итого по 2 разделу</t>
  </si>
  <si>
    <t>3.1.</t>
  </si>
  <si>
    <t>Разработка и внедрение механизмов общественного участия в управлении образованием</t>
  </si>
  <si>
    <t>3.2.</t>
  </si>
  <si>
    <t>Проведение цикла семинаров по вопросам формирования школьных управляющих советов и сопровождения их деятельности</t>
  </si>
  <si>
    <t>3.3.</t>
  </si>
  <si>
    <t>Разработка системы стимулирования руководителей образовательных учреждений, имеющих действующие структуры общественного участия в управлении</t>
  </si>
  <si>
    <t>3.4.</t>
  </si>
  <si>
    <t>4.1.</t>
  </si>
  <si>
    <t>4.2.</t>
  </si>
  <si>
    <t>Профилактика асоциального поведения детей и подростков, детской безнадзорности, правонарушений и других негативных явлений</t>
  </si>
  <si>
    <t>Итого по Программе:</t>
  </si>
  <si>
    <t>Проведение в общеобразовательных учреждениях противопожарных мероприятий</t>
  </si>
  <si>
    <t>МКОУ СОШ с.Екатериновка</t>
  </si>
  <si>
    <t>Замена деревянных конструкций оконных проемов на пластиковые окна</t>
  </si>
  <si>
    <t>Участие обучающихся и образовательных учреждений в конкурсах, смотрах, олимпиадах</t>
  </si>
  <si>
    <t>Проведение районных конференций, семинаров, смотров, конкурсов и других мероприятий с педагогами и учащимися</t>
  </si>
  <si>
    <t>1.2.</t>
  </si>
  <si>
    <t>примечание</t>
  </si>
  <si>
    <t>1.3.</t>
  </si>
  <si>
    <t>1.9.</t>
  </si>
  <si>
    <t>2.5.1.</t>
  </si>
  <si>
    <t>1.3.1.</t>
  </si>
  <si>
    <t>1.3.2.</t>
  </si>
  <si>
    <t>1.8.</t>
  </si>
  <si>
    <t>1.1.1.</t>
  </si>
  <si>
    <t>1.1.2.</t>
  </si>
  <si>
    <t>ремонт внутренней системы водоснабжения, водоотведения</t>
  </si>
  <si>
    <t>1.2.1.</t>
  </si>
  <si>
    <t>1.2.2.</t>
  </si>
  <si>
    <t>1.2.3.</t>
  </si>
  <si>
    <t>1.2.4.</t>
  </si>
  <si>
    <t>1.2.5.</t>
  </si>
  <si>
    <t>1.2.6.</t>
  </si>
  <si>
    <t>1.2.7.</t>
  </si>
  <si>
    <t>20 шт.</t>
  </si>
  <si>
    <t xml:space="preserve">МКОУ СОШ с.Екатериновка </t>
  </si>
  <si>
    <t>Капитальный ремонт внутренней системы канализации</t>
  </si>
  <si>
    <t xml:space="preserve">Капитальный ремонт наружной системы канализации </t>
  </si>
  <si>
    <t>Капитальный ремонт внутренней системы водоснабжения</t>
  </si>
  <si>
    <t>1.5.13.</t>
  </si>
  <si>
    <t>Приобретение и установка игровой площадки для группы детского сада</t>
  </si>
  <si>
    <t>1.5.14.</t>
  </si>
  <si>
    <t>1.6.</t>
  </si>
  <si>
    <t xml:space="preserve">в кабинетах кулинарии </t>
  </si>
  <si>
    <t xml:space="preserve">в основной школе </t>
  </si>
  <si>
    <t xml:space="preserve">в начальной школе </t>
  </si>
  <si>
    <t>11 шт.</t>
  </si>
  <si>
    <t xml:space="preserve">в мастерских </t>
  </si>
  <si>
    <t>6 шт.</t>
  </si>
  <si>
    <t>Устройство оконных сливов</t>
  </si>
  <si>
    <t>Проведение работ по улучшению условий обучения в соответствии с требованиями СанПин</t>
  </si>
  <si>
    <t>1.8.1.</t>
  </si>
  <si>
    <t>1.8.2.</t>
  </si>
  <si>
    <t>1.8.3.</t>
  </si>
  <si>
    <t>1.8.4.</t>
  </si>
  <si>
    <t xml:space="preserve">Замена напольной плитки в рекреациях </t>
  </si>
  <si>
    <t>1.8.5.</t>
  </si>
  <si>
    <t>1.8.6.</t>
  </si>
  <si>
    <t xml:space="preserve">Установка водонагревателя в кабинет обслуживающего труда </t>
  </si>
  <si>
    <t>1.8.7.</t>
  </si>
  <si>
    <t>1.8.8.</t>
  </si>
  <si>
    <t>1.8.9.</t>
  </si>
  <si>
    <t xml:space="preserve">Ограждение отопительных приборов в помещениях общеобразовательных учреждениях </t>
  </si>
  <si>
    <t>1.8.10.</t>
  </si>
  <si>
    <t>1.8.11.</t>
  </si>
  <si>
    <t>1.8.12.</t>
  </si>
  <si>
    <t>Выполнение работы по установке обеззараживающего устройства воды в МКОУ ООШ с. Перетино</t>
  </si>
  <si>
    <t>1.8.13.</t>
  </si>
  <si>
    <t>1.8.14.</t>
  </si>
  <si>
    <t>Приобретение линолиума</t>
  </si>
  <si>
    <t>Проведение работ по реконструкции, строительству общеобразовательных учреждений</t>
  </si>
  <si>
    <t>1.9.1.</t>
  </si>
  <si>
    <t>1.9.2.</t>
  </si>
  <si>
    <t>1.9.3.</t>
  </si>
  <si>
    <t>1.9.4.</t>
  </si>
  <si>
    <t>Установка вытяжных шкафов в кабинетах химии</t>
  </si>
  <si>
    <t xml:space="preserve"> МКОУ СОШ с.Фроловка</t>
  </si>
  <si>
    <t>МКОУ СОШ с.Молчановка</t>
  </si>
  <si>
    <t>Приобретение школьной ученической мебели, в том числе:</t>
  </si>
  <si>
    <t>Приобретение технологического оборудования для пищеблоков общеобразовательных учреждений, в том числе:</t>
  </si>
  <si>
    <t>Приобретение медицинского оборудования в общеобразовательные учреждения</t>
  </si>
  <si>
    <t>Проведение капитального ремонта и ремонта в общеобразовательных учреждениях:</t>
  </si>
  <si>
    <t xml:space="preserve">МКОУ СОШ с.Новолитовск </t>
  </si>
  <si>
    <t>в т.ч.</t>
  </si>
  <si>
    <t>ремонт внутренней системы отопления</t>
  </si>
  <si>
    <t>МКОУ СОШ с.Владимиро-Александровское (кабинет обслуживающего труда)</t>
  </si>
  <si>
    <t>Оборудование приточно-вытяжной вентиляции на пищеблоке</t>
  </si>
  <si>
    <t>Установка софитов для освещения классных досок в учебных кабинетах</t>
  </si>
  <si>
    <t>Оборудование цеха первичной обработки овощей</t>
  </si>
  <si>
    <t>Итого по 3 разделу</t>
  </si>
  <si>
    <t>Итого по 1 разделу</t>
  </si>
  <si>
    <t>Оборудование демонстрационных столов в кабинетах химии и биологии и физики</t>
  </si>
  <si>
    <t xml:space="preserve">Ремонт помещения детского сада МКОУ ООШ с.Новая Сила под постирочную  и туалетную комнату в младшей группе </t>
  </si>
  <si>
    <t>Приобретение мебели для дошкольной группы МКОУ СОШ Молчановка</t>
  </si>
  <si>
    <t>план  года, руб.</t>
  </si>
  <si>
    <t>исполнено с начала года, руб.</t>
  </si>
  <si>
    <t>10 шт.</t>
  </si>
  <si>
    <t>2 шт.</t>
  </si>
  <si>
    <t xml:space="preserve">Электромонтажные работы, замеры сопротивления </t>
  </si>
  <si>
    <t>МКОУ СОШ с. Владимиро-Александровское</t>
  </si>
  <si>
    <t>МКОУ ООШ С. Золотая Долина</t>
  </si>
  <si>
    <t xml:space="preserve">Проверка соответствия на горючесть чердачных помещений общеобразовательных учреждений </t>
  </si>
  <si>
    <t>Установка двери пожарного выхода в МКОУ ООШ Золотая Долина</t>
  </si>
  <si>
    <t>Укрепление материально-технической базы общеобразовательной учреждений</t>
  </si>
  <si>
    <t>Приобретение специализированных столов, устойчивых к действию химических веществ,  в кабинет химии</t>
  </si>
  <si>
    <t>1.3.3.</t>
  </si>
  <si>
    <t>1.3.4.</t>
  </si>
  <si>
    <t>1.3.5.</t>
  </si>
  <si>
    <t>1.3.6.</t>
  </si>
  <si>
    <t>Лицензирование медицинской деятельности в общеобразовательных учреждениях</t>
  </si>
  <si>
    <t>1.5.1.</t>
  </si>
  <si>
    <t xml:space="preserve">Капитальный ремонт системы отопления </t>
  </si>
  <si>
    <t>Ремонт канализации пищеблока</t>
  </si>
  <si>
    <t>Капитальный ремонт системы водоснабжения</t>
  </si>
  <si>
    <t xml:space="preserve">Капитальный ремонт вентиляционной шахты </t>
  </si>
  <si>
    <t>Капитальный ремонт кровли (частичный)</t>
  </si>
  <si>
    <t>Капитальный ремонт стены с мемориальной доской</t>
  </si>
  <si>
    <t>1.5.2.</t>
  </si>
  <si>
    <t>Капитальный ремонт системы отопления начальной школы</t>
  </si>
  <si>
    <t>Замена полов в классных комнатах</t>
  </si>
  <si>
    <t xml:space="preserve">Оборудование вентиляции в санузлах 
</t>
  </si>
  <si>
    <t>Ремонт кабинета географии</t>
  </si>
  <si>
    <t>Ремонт кабинета информатики</t>
  </si>
  <si>
    <t xml:space="preserve">Проектные работы по капитальному ремонту спортзала </t>
  </si>
  <si>
    <t xml:space="preserve">Ремонт системы канализации </t>
  </si>
  <si>
    <t xml:space="preserve">Ремонт дверей во 2 классе </t>
  </si>
  <si>
    <t>Ремонт подиума в кабинете биологии</t>
  </si>
  <si>
    <t>Ремонт стены в кухонном помещении пищеблока</t>
  </si>
  <si>
    <t>Замена двери в туалете начальной школы</t>
  </si>
  <si>
    <t>Устройство ниши с установкой встроенных шкафов для хранения инструментов в технической мастерской</t>
  </si>
  <si>
    <t>Капитальный ремонт входного тамбура в здании начальной школы</t>
  </si>
  <si>
    <t>Капитальный ремонт полов в кабинете биологии</t>
  </si>
  <si>
    <t xml:space="preserve">Капитальный ремонт кабинета химии </t>
  </si>
  <si>
    <t>1.5.3.</t>
  </si>
  <si>
    <t xml:space="preserve">Проведение ремонтных работ в медицинском кабинете  </t>
  </si>
  <si>
    <t>Капитальный ремонт системы отопления</t>
  </si>
  <si>
    <t>Замена одной 2-х створчатой двери в спортивном зале</t>
  </si>
  <si>
    <t>Капитальный ремонт внутренней системы отопления, водоснабжения</t>
  </si>
  <si>
    <t>1.5.4.</t>
  </si>
  <si>
    <t>Капитальный ремонт системы водоснабжения 2-го этажа</t>
  </si>
  <si>
    <t xml:space="preserve">Капитальный ремонт канализации </t>
  </si>
  <si>
    <t>1.5.5.</t>
  </si>
  <si>
    <t>Капитальный ремонт системы водоснабжения пищеблока</t>
  </si>
  <si>
    <t>1.5.6.</t>
  </si>
  <si>
    <t>Капитальный ремонт медицинского кабинета</t>
  </si>
  <si>
    <t>1.5.7.</t>
  </si>
  <si>
    <t xml:space="preserve">Переоборудование системы канализации </t>
  </si>
  <si>
    <t>Капитальный ремонт пола в спортивном зале</t>
  </si>
  <si>
    <t>1.5.8.</t>
  </si>
  <si>
    <t>Капитальный ремонт системы канализации туалетных комнат</t>
  </si>
  <si>
    <t>Замена полов в спортивном зале</t>
  </si>
  <si>
    <t xml:space="preserve">Ремонт системы водоснабжения на 1 этаже </t>
  </si>
  <si>
    <t xml:space="preserve">Капитальный ремонт спортивного зала </t>
  </si>
  <si>
    <t>Капитальный ремонт системы водоснабжения и канализации на 1-м этаже</t>
  </si>
  <si>
    <t>1.5.9.</t>
  </si>
  <si>
    <t xml:space="preserve">Капитальный ремонт системы канализации  </t>
  </si>
  <si>
    <t xml:space="preserve">Ремонт помещения для оборудования медицинского кабинета для  детского сада </t>
  </si>
  <si>
    <t>Замена внутренних трубопроводов водоснабжения</t>
  </si>
  <si>
    <t>1.5.10.</t>
  </si>
  <si>
    <t>Ремонт кровли</t>
  </si>
  <si>
    <t>Установка туалетов</t>
  </si>
  <si>
    <t>Замена входных дверей в общеобразовательных учреждениях (2 шт.)</t>
  </si>
  <si>
    <t>1.5.11.</t>
  </si>
  <si>
    <t>Замена входных дверей</t>
  </si>
  <si>
    <t>Капитальный ремонт полов на 2-м этаже</t>
  </si>
  <si>
    <t>Капитальный ремонт полов на 1-м этаже</t>
  </si>
  <si>
    <t>1.5.12.</t>
  </si>
  <si>
    <t>Замена входных дверей в спортивном зале</t>
  </si>
  <si>
    <t xml:space="preserve">Проведение ремонтных работ систем канализации и водоснабжения в кабинете химии </t>
  </si>
  <si>
    <t xml:space="preserve">Ремонт стены в спортивном зале  </t>
  </si>
  <si>
    <t xml:space="preserve">Капитальный ремонт начальной школы </t>
  </si>
  <si>
    <t>Завершение ремонта 1-го этажа начальной школы</t>
  </si>
  <si>
    <t>Увеличение количества творческих объединений по интересам, спортивных секций и отделений в общеобразовательных учреждениях и учреждении дополнительного образования детей</t>
  </si>
  <si>
    <t>Приобретение учебнолабораторной базы общеобразовательных учреждений в соответствии с требованиями государствренных образовательных стандартов</t>
  </si>
  <si>
    <t>Общеобразовательные учреждения</t>
  </si>
  <si>
    <t>Приведение учебных кабинетов в соответствии с нормами СанПин</t>
  </si>
  <si>
    <t>Создание безопасных условий деятельности образовательных учреждений, выполнение предписаний Госпожнадзора</t>
  </si>
  <si>
    <t>Общеобразовательные учреждения, муниципальное казенное учреждение "Управление образования"ПМР (далее - МКУ "Управление образования")</t>
  </si>
  <si>
    <t>Приведение общеобразовательных учреждений в соответствие с требованиями Госпожнадзора</t>
  </si>
  <si>
    <t>Общеобразовательные учреждения, МКУ "Управление образования"</t>
  </si>
  <si>
    <t>Приведение общеобразовательных учреждений (далее -ОУ) в соответствии с требованиями Госпожнадзора</t>
  </si>
  <si>
    <t>Улучшение температурного режима в соответствии с СанПином</t>
  </si>
  <si>
    <t>Улучшение условий содержания обучающихся</t>
  </si>
  <si>
    <t>Приведение ОУ в соответствие с требованиями пожарной безопасности</t>
  </si>
  <si>
    <t>Обеспечение школьников мебелью в соответствии с ростовозрастными показателями, выполнение предписаний Роспотребнадзора</t>
  </si>
  <si>
    <t>МКУ "Управление образования"</t>
  </si>
  <si>
    <t>Приобретение ОУ в соответствии с требованиями СанПин</t>
  </si>
  <si>
    <t>Улучшение качества питания, укрепление здоровья школьников</t>
  </si>
  <si>
    <t>Приведение медицинских кабинетов в соответствии с нормами СанПин и требованиями Госпожнадзора</t>
  </si>
  <si>
    <t>Повышение качества подготовки спортсменов</t>
  </si>
  <si>
    <t>Улучшение условий содержания воспитанников дошкольной группы</t>
  </si>
  <si>
    <t>МКУ "Управление образование", общеобразовательные учреждения</t>
  </si>
  <si>
    <t xml:space="preserve">Улучшение условий обучения обучающихся и воспитанников образовательных учреждений </t>
  </si>
  <si>
    <t>МКУ "Управление образования", общеобразовательные учреждения</t>
  </si>
  <si>
    <t>Ремонт кабинета начальных классов № 8</t>
  </si>
  <si>
    <t xml:space="preserve">Капитальный ремонт кровли </t>
  </si>
  <si>
    <t xml:space="preserve">Замена деревянных полов на современное покрытие в спортзале </t>
  </si>
  <si>
    <t>Расширение образовательных услуг</t>
  </si>
  <si>
    <t>Улучшение условий обучения учащихся общеобразовательных учреждений</t>
  </si>
  <si>
    <t>Приведение медицинских кабинетов в соответствие с нормами СанПин и требованиями Госпожнадзора</t>
  </si>
  <si>
    <t>Улучшение условий обучения в соответствии с СанПином</t>
  </si>
  <si>
    <t>Улучшение условий обучения в соответствии с СанПин</t>
  </si>
  <si>
    <t>МКУ "Управление образования", образовательные учреждения</t>
  </si>
  <si>
    <t>Улучшение условий обучение в соответствии с СанПин</t>
  </si>
  <si>
    <t>Улучшение условие обучения в соответствии с требованиями СанПин и пожарной безопасности</t>
  </si>
  <si>
    <t>Введение новых, современных форм контроля обучения и воспитания, создание современных учебно-методических комплектов, внедрение новых форм работы по предпрофильной подготовке и профильному обучению</t>
  </si>
  <si>
    <t>Поддержка одаренных детей с целью формирования интеллектуального потенциала Партизанского района</t>
  </si>
  <si>
    <t>Оказание финансовой помощи призерам и победителям олимпиад, конкурсов различного уровня</t>
  </si>
  <si>
    <t>Стимулирование инновационной деятельности в образовательных учреждений</t>
  </si>
  <si>
    <t>Внедрение новых, современных методов обучения и создание условий для получения качественного общего образования</t>
  </si>
  <si>
    <t>Подключение учреждения дополнительного образования к сети Интернет, оснащение современным оборудованием</t>
  </si>
  <si>
    <t>МКУ "Управление образования", МКОУ ДОД "ДООЦ "Юность" ПМР</t>
  </si>
  <si>
    <t>Повышение открытости деятельности образовательных учреждений</t>
  </si>
  <si>
    <t>Внедрение компьютеризированного учета библиотечных фондов</t>
  </si>
  <si>
    <t>Повышение открытости образовательной системы</t>
  </si>
  <si>
    <t>Создание условий по введению государственно-общественного характера управления образованием</t>
  </si>
  <si>
    <t>Организация обмена опытом образцов общественного характера управления образованием</t>
  </si>
  <si>
    <t>Обеспечение функционирования государственно-общественного характера управления образованием</t>
  </si>
  <si>
    <t>Организация занятости и досуга обучающихся в свободное от учебных занятий времени</t>
  </si>
  <si>
    <t>Общеобразовательные учреждения, МКОУ ДОД "ДООЦ" "Юность" ПМР</t>
  </si>
  <si>
    <t>Снижение преступности и правонарушений в подростковой среде</t>
  </si>
  <si>
    <t>Капитальный ремонт спортзала</t>
  </si>
  <si>
    <t>Подготовка проектно-сметной документации "Строительство Новолитовской общеобразовательной школы на 220 учащихся с блоком 4-х дошкольных групп " (окончательный расчет за подготовку пректно-сметной документации)</t>
  </si>
  <si>
    <t>Подключение МКОУ дополнительного образования детей "Детский оздоровительно-образовательный центр "Юность" Партизанского муниципального района (далее МКОУ ДОД "ДООЦ" "Юность" ПМР) к сети Интернет, оснащение современным оборудованием</t>
  </si>
  <si>
    <t>МКОУ СОШ с.Владимиро-Александровское</t>
  </si>
  <si>
    <t>МКОУ ООШ с.Золотая Долина</t>
  </si>
  <si>
    <t>МКУ "Управление образования", МКОУ СОШ с.Молчановка</t>
  </si>
  <si>
    <t>МКУ "Управление образования", МКОУ СОШ с.Голубовка</t>
  </si>
  <si>
    <t xml:space="preserve">Ремонт электропроводки в МКОУ СОШ с.Владимиро-Александровское </t>
  </si>
  <si>
    <t>Установка теплового насоса в МКОУ ООШ с.Голубовка</t>
  </si>
  <si>
    <t>Приобретение котла в котельную МКОУ СОШ с.Молчановка</t>
  </si>
  <si>
    <t>Приобретение силового кабеля и выключателя для котельной МКОУ СОШ с.Новолитовск</t>
  </si>
  <si>
    <t>МКОУ СОШ пос.Николаевка, с.Молчановка</t>
  </si>
  <si>
    <t>Устройство покрытия из брусчатки с подстилающими слоями на территории МКОУ СОШ пос.Николаевка</t>
  </si>
  <si>
    <t>Ремонт кабинета начальных классов № 1</t>
  </si>
  <si>
    <t>МКУ "Управление образования", МКОУ СОШ с.Золотая Долина</t>
  </si>
  <si>
    <t>МКУ "Управление образования", МКУ СОШ с.Новолитовск</t>
  </si>
  <si>
    <t>МКОУ СОШ с.Хмыловка</t>
  </si>
  <si>
    <t>МКУ "Управление образования", МКУ СОШ с.Хмыловка</t>
  </si>
  <si>
    <t>Замена плитки в холлах МКОУ СОШ с.Хмыловка</t>
  </si>
  <si>
    <t xml:space="preserve">Ремонт школы на 195 учащихся МКОУ СОШ с.Молчановка с выделением помещений для размещения дошкольной группы на 20 мест </t>
  </si>
  <si>
    <t>МКУ "Управление образования", МКУ СОШ с.Молчановка</t>
  </si>
  <si>
    <t>МКОУ СОШ с.Фроловка</t>
  </si>
  <si>
    <t>МКУ "Управление образования", МКУ СОШ с.Фроловка</t>
  </si>
  <si>
    <t>МКУ "Управление образования", МКУ СОШ с.Сергеевка</t>
  </si>
  <si>
    <t>МКОУ СОШ с.Сергеевка</t>
  </si>
  <si>
    <t>МКОУ ООШ с.Новая Сила</t>
  </si>
  <si>
    <t>МКУ "Управление образования", МКУ СОШ с.Новая Сила</t>
  </si>
  <si>
    <t>МКОУ ООШ с.Голубовка</t>
  </si>
  <si>
    <t>МКУ "Управление образования", МКОУ СОШ с.Новицкое</t>
  </si>
  <si>
    <t>МКУ "Управление образования", МКОУ СОШ с.Екатериновка</t>
  </si>
  <si>
    <t>МКУ "Управление образования", МКОУ СОШ с.Перетино</t>
  </si>
  <si>
    <t>МКУ "Управление образования", МКОУ ООШ с.Золотая Долина</t>
  </si>
  <si>
    <t>МКОУ ВСОШ с.Владимиро-Александровское</t>
  </si>
  <si>
    <t>Оборудование на пищеблоке МКОУ СОШ с.Хмыловка помещения для моечной кухонной посуды</t>
  </si>
  <si>
    <t>МКОУ СОШ с.Золотая Долина (блок начальной школы)</t>
  </si>
  <si>
    <t>МКОУ "Вечерняя (сменная) общеобразовательная школа с.Владимиро-Александровское</t>
  </si>
  <si>
    <t>Установка раковины с подводом горячей воды в медицинский кабинет МКОУ СОШ с.Владимиро-Александровское</t>
  </si>
  <si>
    <t>Оборудование санитарного узла для группы детского сада МКОУ ООШ с.Перетино</t>
  </si>
  <si>
    <t>Приобретение и установка жалюзи в классные комнаты МКОУ СОШ с.Сергеевка</t>
  </si>
  <si>
    <t>Приобретение тепловой пушки для МКОУ СОШ с.Молчановка</t>
  </si>
  <si>
    <t>Приобретение и установка малых форм для детской площадки МКОУ СОШ с.Молчановка</t>
  </si>
  <si>
    <t>МКОУ с.Молчановка</t>
  </si>
  <si>
    <t>Проведение проектных работ: реконструкция зданий интернета МКОУ СОШ с.Сергеевка</t>
  </si>
  <si>
    <t>Экспертиза сметной части проектной документации, технические условия на электроснабжение по реконструкции здания интерната МКОУ СОШ с.Сергеевка</t>
  </si>
  <si>
    <t>Обновление учебно-лабораторной базы в общеобразовательных учреждениях</t>
  </si>
  <si>
    <t>Подготовка проектно-сметной документации "Реконструкция здания интернета МКОУ СОШ с.Сергеевка под          16-ти квартирный жилой дом"</t>
  </si>
  <si>
    <t>Контроль за освоением государственного образовательного стандарта. Отработка процедуры и технологии проведения ЕГЭ. Совершенствование системы итоговой аттестации учащихся 9-х классов</t>
  </si>
  <si>
    <t>3.</t>
  </si>
  <si>
    <t>4.</t>
  </si>
  <si>
    <t>Объем финансирования (тыс.руб.)</t>
  </si>
  <si>
    <t>Капитальный ремонт внутренней системы отопления</t>
  </si>
  <si>
    <t xml:space="preserve">Переоборудование зоны для размещения технологического , моечного и холодильного оборудования </t>
  </si>
  <si>
    <t xml:space="preserve"> В соответствии с нормами СанПин и требованиями Роспотребнадзора</t>
  </si>
  <si>
    <t xml:space="preserve">Установка в кабинете химии ученических столов, имеющие устойчивое к действию агрессивных химических веществ покрытие и защитные бортики по наружному краю стола </t>
  </si>
  <si>
    <t xml:space="preserve">Установка отопления в надворном туалете </t>
  </si>
  <si>
    <t>Приобретение технологического оборудования для столовой и пищеблока (начальная школа)</t>
  </si>
  <si>
    <t>Ремонт системы отопления</t>
  </si>
  <si>
    <t>Разработка и апробация механизмов форм публичной отчетности всех образовательных учреждений. Публикация отчетов образовательных учреждений об итогах их образовательной и финансово-хозяйственной деятельности в средствах массовой информации, отдельным издан</t>
  </si>
  <si>
    <t>Оборудование вентиляции в здании начальной школы</t>
  </si>
  <si>
    <t>в плане на 2015 год</t>
  </si>
  <si>
    <t>Выполнение работ по ремонту  входного крыльца с устройством пандуса</t>
  </si>
  <si>
    <t>Выполнение работы по ремонту электроснабжения в спортивном зале</t>
  </si>
  <si>
    <t>Выполнение работы по ремонту полов спортзала</t>
  </si>
  <si>
    <t>Выполнение работы по ремонту внутренней  электропроводки и электротехнического оборудования в здании (вводных распределительных щитов)</t>
  </si>
  <si>
    <t>Капитальный ремонт пола в учительской и в кабинетах №1,2,3,4,5,6,7,8 (252,4 кв.м.)</t>
  </si>
  <si>
    <t>перераспределить на Хмыловку ремонт водопровода  104806,00, Перетино ремонт отопления 195194</t>
  </si>
  <si>
    <t>Ремонт системы холодного водоснабжения</t>
  </si>
  <si>
    <t>Замена системы центрального отопления</t>
  </si>
  <si>
    <t>Находка Проект</t>
  </si>
  <si>
    <t>МКОУ  ООШ с.Перетино</t>
  </si>
  <si>
    <t xml:space="preserve">Муниципальное казенное общеобразовательное учреждение "Средняя общеобразовательная школа" (далее - МКОУ СОШ) с.Владимиро-Александровское </t>
  </si>
  <si>
    <t>МКОУ основная общеобразовательная школа (далее - ООШ) с.Перетино</t>
  </si>
  <si>
    <t xml:space="preserve">Приложение № 1
к муниципальной программе «Развитие системы общего и дополнительного образования Партизанского муниципального района» на 2012-2015 годы» (в редакции от 16.10.2014 № 866)
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</si>
</sst>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  <numFmt numFmtId="171" formatCode="0.0000"/>
    <numFmt numFmtId="172" formatCode="dd/mm/yy;@"/>
    <numFmt numFmtId="173" formatCode="0.0"/>
    <numFmt numFmtId="174" formatCode="_-* #,##0.000_р_._-;\-* #,##0.000_р_._-;_-* &quot;-&quot;??_р_._-;_-@_-"/>
    <numFmt numFmtId="175" formatCode="#,##0.0"/>
    <numFmt numFmtId="176" formatCode="#,##0.000"/>
  </numFmts>
  <fonts count="3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u val="single"/>
      <sz val="9.2"/>
      <color indexed="12"/>
      <name val="Arial Cyr"/>
      <family val="0"/>
    </font>
    <font>
      <u val="single"/>
      <sz val="9.2"/>
      <color indexed="36"/>
      <name val="Arial Cyr"/>
      <family val="0"/>
    </font>
    <font>
      <b/>
      <i/>
      <sz val="11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0"/>
      <color indexed="10"/>
      <name val="Arial Cyr"/>
      <family val="0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sz val="16"/>
      <name val="Arial Cyr"/>
      <family val="0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2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17" fontId="2" fillId="0" borderId="10" xfId="0" applyNumberFormat="1" applyFont="1" applyBorder="1" applyAlignment="1">
      <alignment horizontal="center" vertical="top" wrapText="1"/>
    </xf>
    <xf numFmtId="14" fontId="4" fillId="0" borderId="10" xfId="0" applyNumberFormat="1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4" fontId="7" fillId="0" borderId="10" xfId="60" applyNumberFormat="1" applyFont="1" applyBorder="1" applyAlignment="1">
      <alignment horizontal="center" vertical="center" wrapText="1"/>
    </xf>
    <xf numFmtId="4" fontId="8" fillId="0" borderId="10" xfId="6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wrapText="1"/>
    </xf>
    <xf numFmtId="0" fontId="3" fillId="0" borderId="10" xfId="0" applyFont="1" applyBorder="1" applyAlignment="1">
      <alignment horizontal="left" vertical="top" wrapText="1"/>
    </xf>
    <xf numFmtId="16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4" fontId="4" fillId="0" borderId="12" xfId="0" applyNumberFormat="1" applyFont="1" applyFill="1" applyBorder="1" applyAlignment="1">
      <alignment horizontal="center" vertical="top" wrapText="1"/>
    </xf>
    <xf numFmtId="14" fontId="3" fillId="0" borderId="10" xfId="0" applyNumberFormat="1" applyFont="1" applyFill="1" applyBorder="1" applyAlignment="1">
      <alignment horizontal="center" vertical="top" wrapText="1"/>
    </xf>
    <xf numFmtId="4" fontId="7" fillId="0" borderId="10" xfId="0" applyNumberFormat="1" applyFont="1" applyFill="1" applyBorder="1" applyAlignment="1">
      <alignment horizontal="center" vertical="center" shrinkToFit="1"/>
    </xf>
    <xf numFmtId="0" fontId="15" fillId="0" borderId="0" xfId="0" applyFont="1" applyAlignment="1">
      <alignment horizontal="left"/>
    </xf>
    <xf numFmtId="0" fontId="4" fillId="0" borderId="10" xfId="0" applyFont="1" applyBorder="1" applyAlignment="1">
      <alignment horizontal="left" vertical="top" wrapText="1"/>
    </xf>
    <xf numFmtId="0" fontId="4" fillId="0" borderId="13" xfId="0" applyFont="1" applyBorder="1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165" fontId="12" fillId="0" borderId="10" xfId="60" applyNumberFormat="1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top" wrapText="1"/>
    </xf>
    <xf numFmtId="165" fontId="7" fillId="0" borderId="10" xfId="60" applyNumberFormat="1" applyFont="1" applyBorder="1" applyAlignment="1">
      <alignment horizontal="center" vertical="center" wrapText="1"/>
    </xf>
    <xf numFmtId="165" fontId="8" fillId="0" borderId="10" xfId="60" applyNumberFormat="1" applyFont="1" applyBorder="1" applyAlignment="1">
      <alignment horizontal="center" vertical="center" wrapText="1"/>
    </xf>
    <xf numFmtId="165" fontId="13" fillId="0" borderId="10" xfId="0" applyNumberFormat="1" applyFont="1" applyFill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 wrapText="1"/>
    </xf>
    <xf numFmtId="165" fontId="14" fillId="0" borderId="10" xfId="0" applyNumberFormat="1" applyFont="1" applyFill="1" applyBorder="1" applyAlignment="1">
      <alignment horizontal="center" vertical="center"/>
    </xf>
    <xf numFmtId="165" fontId="7" fillId="0" borderId="10" xfId="60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165" fontId="8" fillId="0" borderId="10" xfId="60" applyNumberFormat="1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165" fontId="6" fillId="0" borderId="11" xfId="0" applyNumberFormat="1" applyFont="1" applyBorder="1" applyAlignment="1">
      <alignment horizontal="center" vertical="center" wrapText="1"/>
    </xf>
    <xf numFmtId="165" fontId="13" fillId="0" borderId="10" xfId="60" applyNumberFormat="1" applyFont="1" applyBorder="1" applyAlignment="1">
      <alignment horizontal="center" vertical="center"/>
    </xf>
    <xf numFmtId="165" fontId="8" fillId="0" borderId="10" xfId="60" applyNumberFormat="1" applyFont="1" applyBorder="1" applyAlignment="1">
      <alignment horizontal="center" vertical="center"/>
    </xf>
    <xf numFmtId="165" fontId="5" fillId="0" borderId="11" xfId="0" applyNumberFormat="1" applyFont="1" applyBorder="1" applyAlignment="1">
      <alignment horizontal="center" vertical="center" wrapText="1"/>
    </xf>
    <xf numFmtId="165" fontId="7" fillId="0" borderId="10" xfId="0" applyNumberFormat="1" applyFont="1" applyBorder="1" applyAlignment="1">
      <alignment horizontal="center" vertical="center" wrapText="1"/>
    </xf>
    <xf numFmtId="165" fontId="8" fillId="0" borderId="10" xfId="0" applyNumberFormat="1" applyFont="1" applyBorder="1" applyAlignment="1">
      <alignment horizontal="center" vertical="center" wrapText="1"/>
    </xf>
    <xf numFmtId="165" fontId="13" fillId="0" borderId="10" xfId="0" applyNumberFormat="1" applyFont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165" fontId="7" fillId="0" borderId="0" xfId="0" applyNumberFormat="1" applyFont="1" applyBorder="1" applyAlignment="1">
      <alignment horizontal="center" vertical="center" wrapText="1"/>
    </xf>
    <xf numFmtId="4" fontId="7" fillId="0" borderId="0" xfId="6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wrapText="1"/>
    </xf>
    <xf numFmtId="4" fontId="7" fillId="0" borderId="16" xfId="60" applyNumberFormat="1" applyFont="1" applyBorder="1" applyAlignment="1">
      <alignment horizontal="center" vertical="center" wrapText="1"/>
    </xf>
    <xf numFmtId="4" fontId="7" fillId="0" borderId="17" xfId="6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top" wrapText="1"/>
    </xf>
    <xf numFmtId="0" fontId="16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left" vertical="top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0" fillId="0" borderId="1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/>
    </xf>
    <xf numFmtId="165" fontId="8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165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65" fontId="0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 horizontal="center"/>
    </xf>
    <xf numFmtId="165" fontId="0" fillId="0" borderId="10" xfId="0" applyNumberFormat="1" applyFont="1" applyBorder="1" applyAlignment="1">
      <alignment horizontal="center" shrinkToFit="1"/>
    </xf>
    <xf numFmtId="4" fontId="0" fillId="0" borderId="10" xfId="0" applyNumberFormat="1" applyFont="1" applyBorder="1" applyAlignment="1">
      <alignment shrinkToFit="1"/>
    </xf>
    <xf numFmtId="0" fontId="0" fillId="0" borderId="10" xfId="0" applyFont="1" applyBorder="1" applyAlignment="1">
      <alignment/>
    </xf>
    <xf numFmtId="4" fontId="8" fillId="0" borderId="10" xfId="6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/>
    </xf>
    <xf numFmtId="0" fontId="17" fillId="0" borderId="0" xfId="0" applyFont="1" applyAlignment="1">
      <alignment/>
    </xf>
    <xf numFmtId="165" fontId="4" fillId="24" borderId="10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left" vertical="top" wrapText="1"/>
    </xf>
    <xf numFmtId="165" fontId="8" fillId="24" borderId="10" xfId="60" applyNumberFormat="1" applyFont="1" applyFill="1" applyBorder="1" applyAlignment="1">
      <alignment horizontal="center" vertical="center" wrapText="1"/>
    </xf>
    <xf numFmtId="165" fontId="7" fillId="24" borderId="10" xfId="60" applyNumberFormat="1" applyFont="1" applyFill="1" applyBorder="1" applyAlignment="1">
      <alignment horizontal="center" vertical="center" wrapText="1"/>
    </xf>
    <xf numFmtId="165" fontId="4" fillId="0" borderId="0" xfId="0" applyNumberFormat="1" applyFont="1" applyBorder="1" applyAlignment="1">
      <alignment horizontal="center" vertical="center" wrapText="1"/>
    </xf>
    <xf numFmtId="165" fontId="0" fillId="0" borderId="1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9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16" fillId="0" borderId="19" xfId="0" applyFont="1" applyBorder="1" applyAlignment="1">
      <alignment horizontal="center" vertical="center" wrapText="1"/>
    </xf>
    <xf numFmtId="0" fontId="0" fillId="0" borderId="18" xfId="0" applyFont="1" applyBorder="1" applyAlignment="1">
      <alignment/>
    </xf>
    <xf numFmtId="0" fontId="0" fillId="0" borderId="12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14" fontId="4" fillId="0" borderId="19" xfId="0" applyNumberFormat="1" applyFont="1" applyFill="1" applyBorder="1" applyAlignment="1">
      <alignment horizontal="center" vertical="top" wrapText="1"/>
    </xf>
    <xf numFmtId="14" fontId="4" fillId="0" borderId="12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0" fillId="0" borderId="19" xfId="0" applyFont="1" applyBorder="1" applyAlignment="1">
      <alignment/>
    </xf>
    <xf numFmtId="0" fontId="4" fillId="0" borderId="19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1"/>
  <sheetViews>
    <sheetView tabSelected="1" zoomScale="82" zoomScaleNormal="82" zoomScalePageLayoutView="0" workbookViewId="0" topLeftCell="A1">
      <pane xSplit="3" ySplit="11" topLeftCell="D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D1" sqref="D1"/>
    </sheetView>
  </sheetViews>
  <sheetFormatPr defaultColWidth="9.00390625" defaultRowHeight="12.75"/>
  <cols>
    <col min="1" max="1" width="8.25390625" style="0" customWidth="1"/>
    <col min="2" max="2" width="42.25390625" style="0" customWidth="1"/>
    <col min="3" max="3" width="11.375" style="0" customWidth="1"/>
    <col min="4" max="4" width="18.375" style="0" customWidth="1"/>
    <col min="5" max="5" width="15.625" style="0" customWidth="1"/>
    <col min="6" max="6" width="15.375" style="0" customWidth="1"/>
    <col min="7" max="7" width="13.375" style="0" customWidth="1"/>
    <col min="8" max="8" width="17.125" style="0" customWidth="1"/>
    <col min="9" max="9" width="14.25390625" style="0" customWidth="1"/>
    <col min="10" max="10" width="25.875" style="0" customWidth="1"/>
    <col min="11" max="11" width="27.875" style="0" customWidth="1"/>
    <col min="14" max="14" width="20.875" style="0" customWidth="1"/>
  </cols>
  <sheetData>
    <row r="1" spans="4:11" ht="18.75" customHeight="1">
      <c r="D1" s="24"/>
      <c r="E1" s="97"/>
      <c r="F1" s="98"/>
      <c r="G1" s="98"/>
      <c r="H1" s="98"/>
      <c r="I1" s="98"/>
      <c r="J1" s="98"/>
      <c r="K1" s="98"/>
    </row>
    <row r="2" spans="1:11" ht="78.75" customHeight="1">
      <c r="A2" s="65"/>
      <c r="B2" s="65"/>
      <c r="C2" s="65"/>
      <c r="D2" s="24"/>
      <c r="E2" s="117" t="s">
        <v>351</v>
      </c>
      <c r="F2" s="117"/>
      <c r="G2" s="117"/>
      <c r="H2" s="117"/>
      <c r="I2" s="117"/>
      <c r="J2" s="117"/>
      <c r="K2" s="117"/>
    </row>
    <row r="3" spans="1:11" ht="15.75">
      <c r="A3" s="66"/>
      <c r="B3" s="66"/>
      <c r="C3" s="66"/>
      <c r="D3" s="66"/>
      <c r="E3" s="66"/>
      <c r="F3" s="66"/>
      <c r="G3" s="66"/>
      <c r="H3" s="66"/>
      <c r="I3" s="66"/>
      <c r="J3" s="67"/>
      <c r="K3" s="13"/>
    </row>
    <row r="4" spans="1:11" ht="20.25">
      <c r="A4" s="68"/>
      <c r="B4" s="101" t="s">
        <v>14</v>
      </c>
      <c r="C4" s="102"/>
      <c r="D4" s="102"/>
      <c r="E4" s="102"/>
      <c r="F4" s="102"/>
      <c r="G4" s="102"/>
      <c r="H4" s="102"/>
      <c r="I4" s="102"/>
      <c r="J4" s="102"/>
      <c r="K4" s="102"/>
    </row>
    <row r="5" spans="1:12" s="3" customFormat="1" ht="15.75">
      <c r="A5" s="70"/>
      <c r="B5" s="69"/>
      <c r="C5" s="69"/>
      <c r="D5" s="69"/>
      <c r="E5" s="69"/>
      <c r="F5" s="69"/>
      <c r="G5" s="69"/>
      <c r="H5" s="69"/>
      <c r="I5" s="69"/>
      <c r="J5" s="69"/>
      <c r="K5" s="69"/>
      <c r="L5" s="6"/>
    </row>
    <row r="6" spans="1:11" ht="12.75" customHeight="1">
      <c r="A6" s="106" t="s">
        <v>28</v>
      </c>
      <c r="B6" s="106" t="s">
        <v>27</v>
      </c>
      <c r="C6" s="103" t="s">
        <v>75</v>
      </c>
      <c r="D6" s="103" t="s">
        <v>10</v>
      </c>
      <c r="E6" s="106" t="s">
        <v>328</v>
      </c>
      <c r="F6" s="107"/>
      <c r="G6" s="107"/>
      <c r="H6" s="107"/>
      <c r="I6" s="107"/>
      <c r="J6" s="103" t="s">
        <v>12</v>
      </c>
      <c r="K6" s="103" t="s">
        <v>13</v>
      </c>
    </row>
    <row r="7" spans="1:11" ht="12.75" customHeight="1">
      <c r="A7" s="107"/>
      <c r="B7" s="107"/>
      <c r="C7" s="104"/>
      <c r="D7" s="104"/>
      <c r="E7" s="107"/>
      <c r="F7" s="107"/>
      <c r="G7" s="107"/>
      <c r="H7" s="107"/>
      <c r="I7" s="107"/>
      <c r="J7" s="104"/>
      <c r="K7" s="104"/>
    </row>
    <row r="8" spans="1:11" ht="12.75" customHeight="1">
      <c r="A8" s="107"/>
      <c r="B8" s="107"/>
      <c r="C8" s="104"/>
      <c r="D8" s="104"/>
      <c r="E8" s="107"/>
      <c r="F8" s="107"/>
      <c r="G8" s="107"/>
      <c r="H8" s="107"/>
      <c r="I8" s="107"/>
      <c r="J8" s="104"/>
      <c r="K8" s="104"/>
    </row>
    <row r="9" spans="1:11" ht="12.75">
      <c r="A9" s="107"/>
      <c r="B9" s="107"/>
      <c r="C9" s="104"/>
      <c r="D9" s="104"/>
      <c r="E9" s="107"/>
      <c r="F9" s="107"/>
      <c r="G9" s="107"/>
      <c r="H9" s="107"/>
      <c r="I9" s="107"/>
      <c r="J9" s="104"/>
      <c r="K9" s="104"/>
    </row>
    <row r="10" spans="1:11" ht="12.75">
      <c r="A10" s="122"/>
      <c r="B10" s="122"/>
      <c r="C10" s="105"/>
      <c r="D10" s="105"/>
      <c r="E10" s="71" t="s">
        <v>11</v>
      </c>
      <c r="F10" s="71">
        <v>2012</v>
      </c>
      <c r="G10" s="71">
        <v>2013</v>
      </c>
      <c r="H10" s="71">
        <v>2014</v>
      </c>
      <c r="I10" s="72">
        <v>2015</v>
      </c>
      <c r="J10" s="105" t="s">
        <v>152</v>
      </c>
      <c r="K10" s="105" t="s">
        <v>153</v>
      </c>
    </row>
    <row r="11" spans="1:11" ht="15.7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1">
        <v>10</v>
      </c>
      <c r="K11" s="1">
        <v>11</v>
      </c>
    </row>
    <row r="12" spans="1:11" ht="39" customHeight="1">
      <c r="A12" s="28">
        <v>1</v>
      </c>
      <c r="B12" s="25" t="s">
        <v>18</v>
      </c>
      <c r="C12" s="1"/>
      <c r="D12" s="1"/>
      <c r="E12" s="1"/>
      <c r="F12" s="1"/>
      <c r="G12" s="1"/>
      <c r="H12" s="1"/>
      <c r="I12" s="1"/>
      <c r="J12" s="1"/>
      <c r="K12" s="1"/>
    </row>
    <row r="13" spans="1:11" ht="118.5" customHeight="1">
      <c r="A13" s="5" t="s">
        <v>29</v>
      </c>
      <c r="B13" s="5" t="s">
        <v>323</v>
      </c>
      <c r="C13" s="5"/>
      <c r="D13" s="31" t="s">
        <v>21</v>
      </c>
      <c r="E13" s="32">
        <f aca="true" t="shared" si="0" ref="E13:E76">F13+G13+H13+I13</f>
        <v>1107.633</v>
      </c>
      <c r="F13" s="35">
        <f>F14+F20</f>
        <v>0</v>
      </c>
      <c r="G13" s="35">
        <f>G14+G20</f>
        <v>1107.633</v>
      </c>
      <c r="H13" s="35">
        <f>H14+H20</f>
        <v>0</v>
      </c>
      <c r="I13" s="35">
        <f>I14+I20</f>
        <v>0</v>
      </c>
      <c r="J13" s="12" t="s">
        <v>231</v>
      </c>
      <c r="K13" s="12" t="s">
        <v>232</v>
      </c>
    </row>
    <row r="14" spans="1:11" ht="43.5" customHeight="1">
      <c r="A14" s="110" t="s">
        <v>82</v>
      </c>
      <c r="B14" s="16" t="s">
        <v>149</v>
      </c>
      <c r="C14" s="1"/>
      <c r="D14" s="1"/>
      <c r="E14" s="34">
        <f t="shared" si="0"/>
        <v>757.633</v>
      </c>
      <c r="F14" s="35">
        <f>SUM(F15:F19)</f>
        <v>0</v>
      </c>
      <c r="G14" s="35">
        <f>SUM(G15:G19)</f>
        <v>757.633</v>
      </c>
      <c r="H14" s="35">
        <f>SUM(H15:H19)</f>
        <v>0</v>
      </c>
      <c r="I14" s="35">
        <f>SUM(I15:I19)</f>
        <v>0</v>
      </c>
      <c r="J14" s="11"/>
      <c r="K14" s="11"/>
    </row>
    <row r="15" spans="1:11" ht="60.75" customHeight="1">
      <c r="A15" s="110"/>
      <c r="B15" s="73" t="s">
        <v>349</v>
      </c>
      <c r="C15" s="73"/>
      <c r="D15" s="73"/>
      <c r="E15" s="32">
        <f t="shared" si="0"/>
        <v>647.695</v>
      </c>
      <c r="F15" s="49" t="s">
        <v>15</v>
      </c>
      <c r="G15" s="49">
        <v>647.695</v>
      </c>
      <c r="H15" s="36">
        <v>0</v>
      </c>
      <c r="I15" s="37">
        <v>0</v>
      </c>
      <c r="J15" s="12"/>
      <c r="K15" s="12"/>
    </row>
    <row r="16" spans="1:11" ht="21" customHeight="1">
      <c r="A16" s="110"/>
      <c r="B16" s="73" t="s">
        <v>36</v>
      </c>
      <c r="C16" s="73"/>
      <c r="D16" s="73"/>
      <c r="E16" s="34">
        <f t="shared" si="0"/>
        <v>60</v>
      </c>
      <c r="F16" s="49" t="s">
        <v>15</v>
      </c>
      <c r="G16" s="49">
        <v>60</v>
      </c>
      <c r="H16" s="36">
        <v>0</v>
      </c>
      <c r="I16" s="37">
        <v>0</v>
      </c>
      <c r="J16" s="12"/>
      <c r="K16" s="12"/>
    </row>
    <row r="17" spans="1:11" ht="20.25" customHeight="1">
      <c r="A17" s="110"/>
      <c r="B17" s="74" t="s">
        <v>35</v>
      </c>
      <c r="C17" s="74"/>
      <c r="D17" s="74"/>
      <c r="E17" s="34">
        <f t="shared" si="0"/>
        <v>29.938</v>
      </c>
      <c r="F17" s="49">
        <v>0</v>
      </c>
      <c r="G17" s="49">
        <v>29.938</v>
      </c>
      <c r="H17" s="36">
        <v>0</v>
      </c>
      <c r="I17" s="37">
        <v>0</v>
      </c>
      <c r="J17" s="12"/>
      <c r="K17" s="12"/>
    </row>
    <row r="18" spans="1:11" ht="21.75" customHeight="1">
      <c r="A18" s="110"/>
      <c r="B18" s="75" t="s">
        <v>93</v>
      </c>
      <c r="C18" s="75"/>
      <c r="D18" s="75"/>
      <c r="E18" s="34">
        <f t="shared" si="0"/>
        <v>10</v>
      </c>
      <c r="F18" s="49">
        <v>0</v>
      </c>
      <c r="G18" s="49">
        <v>10</v>
      </c>
      <c r="H18" s="36">
        <v>0</v>
      </c>
      <c r="I18" s="37">
        <v>0</v>
      </c>
      <c r="J18" s="12"/>
      <c r="K18" s="12"/>
    </row>
    <row r="19" spans="1:11" ht="39" customHeight="1">
      <c r="A19" s="110"/>
      <c r="B19" s="75" t="s">
        <v>350</v>
      </c>
      <c r="C19" s="75"/>
      <c r="D19" s="75"/>
      <c r="E19" s="34">
        <f t="shared" si="0"/>
        <v>10</v>
      </c>
      <c r="F19" s="49">
        <v>0</v>
      </c>
      <c r="G19" s="49">
        <v>10</v>
      </c>
      <c r="H19" s="36">
        <v>0</v>
      </c>
      <c r="I19" s="37">
        <v>0</v>
      </c>
      <c r="J19" s="12"/>
      <c r="K19" s="12"/>
    </row>
    <row r="20" spans="1:11" ht="45">
      <c r="A20" s="110" t="s">
        <v>83</v>
      </c>
      <c r="B20" s="74" t="s">
        <v>133</v>
      </c>
      <c r="C20" s="74"/>
      <c r="D20" s="76" t="s">
        <v>21</v>
      </c>
      <c r="E20" s="34">
        <f t="shared" si="0"/>
        <v>350</v>
      </c>
      <c r="F20" s="35">
        <f>SUM(F21:F26)</f>
        <v>0</v>
      </c>
      <c r="G20" s="35">
        <f>SUM(G21:G26)</f>
        <v>350</v>
      </c>
      <c r="H20" s="35">
        <f>SUM(H21:H26)</f>
        <v>0</v>
      </c>
      <c r="I20" s="35">
        <f>SUM(I21:I26)</f>
        <v>0</v>
      </c>
      <c r="J20" s="12" t="s">
        <v>233</v>
      </c>
      <c r="K20" s="12" t="s">
        <v>232</v>
      </c>
    </row>
    <row r="21" spans="1:11" ht="15.75">
      <c r="A21" s="110"/>
      <c r="B21" s="77" t="s">
        <v>36</v>
      </c>
      <c r="C21" s="77"/>
      <c r="D21" s="77"/>
      <c r="E21" s="34">
        <f t="shared" si="0"/>
        <v>60</v>
      </c>
      <c r="F21" s="78">
        <v>0</v>
      </c>
      <c r="G21" s="78">
        <v>60</v>
      </c>
      <c r="H21" s="36">
        <v>0</v>
      </c>
      <c r="I21" s="37">
        <v>0</v>
      </c>
      <c r="J21" s="12"/>
      <c r="K21" s="12"/>
    </row>
    <row r="22" spans="1:11" ht="15.75">
      <c r="A22" s="110"/>
      <c r="B22" s="74" t="s">
        <v>140</v>
      </c>
      <c r="C22" s="74"/>
      <c r="D22" s="74"/>
      <c r="E22" s="34">
        <f t="shared" si="0"/>
        <v>60</v>
      </c>
      <c r="F22" s="49">
        <v>0</v>
      </c>
      <c r="G22" s="49">
        <v>60</v>
      </c>
      <c r="H22" s="36">
        <v>0</v>
      </c>
      <c r="I22" s="37">
        <v>0</v>
      </c>
      <c r="J22" s="12"/>
      <c r="K22" s="12"/>
    </row>
    <row r="23" spans="1:11" ht="15.75">
      <c r="A23" s="110"/>
      <c r="B23" s="74" t="s">
        <v>34</v>
      </c>
      <c r="C23" s="74"/>
      <c r="D23" s="74"/>
      <c r="E23" s="34">
        <f t="shared" si="0"/>
        <v>60</v>
      </c>
      <c r="F23" s="49">
        <v>0</v>
      </c>
      <c r="G23" s="49">
        <v>60</v>
      </c>
      <c r="H23" s="36">
        <v>0</v>
      </c>
      <c r="I23" s="37">
        <v>0</v>
      </c>
      <c r="J23" s="12"/>
      <c r="K23" s="12"/>
    </row>
    <row r="24" spans="1:11" ht="15.75">
      <c r="A24" s="110"/>
      <c r="B24" s="77" t="s">
        <v>134</v>
      </c>
      <c r="C24" s="77"/>
      <c r="D24" s="77"/>
      <c r="E24" s="34">
        <f t="shared" si="0"/>
        <v>60</v>
      </c>
      <c r="F24" s="78">
        <v>0</v>
      </c>
      <c r="G24" s="78">
        <v>60</v>
      </c>
      <c r="H24" s="36">
        <v>0</v>
      </c>
      <c r="I24" s="37">
        <v>0</v>
      </c>
      <c r="J24" s="12"/>
      <c r="K24" s="12"/>
    </row>
    <row r="25" spans="1:11" ht="15.75">
      <c r="A25" s="110"/>
      <c r="B25" s="75" t="s">
        <v>33</v>
      </c>
      <c r="C25" s="75"/>
      <c r="D25" s="75"/>
      <c r="E25" s="34">
        <f t="shared" si="0"/>
        <v>50</v>
      </c>
      <c r="F25" s="49">
        <v>0</v>
      </c>
      <c r="G25" s="49">
        <v>50</v>
      </c>
      <c r="H25" s="36">
        <v>0</v>
      </c>
      <c r="I25" s="37">
        <v>0</v>
      </c>
      <c r="J25" s="12"/>
      <c r="K25" s="12"/>
    </row>
    <row r="26" spans="1:11" ht="15.75">
      <c r="A26" s="110"/>
      <c r="B26" s="75" t="s">
        <v>348</v>
      </c>
      <c r="C26" s="75"/>
      <c r="D26" s="75"/>
      <c r="E26" s="34">
        <f t="shared" si="0"/>
        <v>60</v>
      </c>
      <c r="F26" s="49">
        <v>0</v>
      </c>
      <c r="G26" s="49">
        <v>60</v>
      </c>
      <c r="H26" s="36">
        <v>0</v>
      </c>
      <c r="I26" s="37">
        <v>0</v>
      </c>
      <c r="J26" s="12"/>
      <c r="K26" s="12"/>
    </row>
    <row r="27" spans="1:11" ht="90">
      <c r="A27" s="5" t="s">
        <v>74</v>
      </c>
      <c r="B27" s="5" t="s">
        <v>69</v>
      </c>
      <c r="C27" s="5"/>
      <c r="D27" s="74" t="s">
        <v>21</v>
      </c>
      <c r="E27" s="32">
        <f t="shared" si="0"/>
        <v>3109.868</v>
      </c>
      <c r="F27" s="35">
        <f>F28+F35+F50+F51+F52+F53+F54</f>
        <v>3030.618</v>
      </c>
      <c r="G27" s="35">
        <f>G28+G35+G50+G51+G52+G53+G54</f>
        <v>79.25</v>
      </c>
      <c r="H27" s="35">
        <f>H28+H35+H50+H51+H52+H53+H54</f>
        <v>0</v>
      </c>
      <c r="I27" s="35">
        <f>I28+I35+I50+I51+I52+I53+I54</f>
        <v>0</v>
      </c>
      <c r="J27" s="12" t="s">
        <v>234</v>
      </c>
      <c r="K27" s="12" t="s">
        <v>235</v>
      </c>
    </row>
    <row r="28" spans="1:11" ht="31.5">
      <c r="A28" s="8" t="s">
        <v>85</v>
      </c>
      <c r="B28" s="5" t="s">
        <v>156</v>
      </c>
      <c r="C28" s="5"/>
      <c r="D28" s="5"/>
      <c r="E28" s="34">
        <f t="shared" si="0"/>
        <v>87.823</v>
      </c>
      <c r="F28" s="35">
        <f>SUM(F29:F34)</f>
        <v>87.823</v>
      </c>
      <c r="G28" s="35">
        <f>SUM(G29:G34)</f>
        <v>0</v>
      </c>
      <c r="H28" s="35">
        <f>SUM(H29:H34)</f>
        <v>0</v>
      </c>
      <c r="I28" s="35">
        <f>SUM(I29:I34)</f>
        <v>0</v>
      </c>
      <c r="J28" s="12"/>
      <c r="K28" s="12"/>
    </row>
    <row r="29" spans="1:11" ht="15.75">
      <c r="A29" s="5"/>
      <c r="B29" s="16" t="s">
        <v>0</v>
      </c>
      <c r="C29" s="16"/>
      <c r="D29" s="16"/>
      <c r="E29" s="34">
        <f t="shared" si="0"/>
        <v>23.371</v>
      </c>
      <c r="F29" s="38">
        <v>23.371</v>
      </c>
      <c r="G29" s="38">
        <v>0</v>
      </c>
      <c r="H29" s="36">
        <v>0</v>
      </c>
      <c r="I29" s="36">
        <v>0</v>
      </c>
      <c r="J29" s="12"/>
      <c r="K29" s="12"/>
    </row>
    <row r="30" spans="1:11" ht="31.5">
      <c r="A30" s="5"/>
      <c r="B30" s="16" t="s">
        <v>157</v>
      </c>
      <c r="C30" s="16"/>
      <c r="D30" s="16"/>
      <c r="E30" s="34">
        <f t="shared" si="0"/>
        <v>20.136</v>
      </c>
      <c r="F30" s="38">
        <v>20.136</v>
      </c>
      <c r="G30" s="38">
        <v>0</v>
      </c>
      <c r="H30" s="36">
        <v>0</v>
      </c>
      <c r="I30" s="36">
        <v>0</v>
      </c>
      <c r="J30" s="12"/>
      <c r="K30" s="12"/>
    </row>
    <row r="31" spans="1:11" ht="15.75">
      <c r="A31" s="5"/>
      <c r="B31" s="16" t="s">
        <v>9</v>
      </c>
      <c r="C31" s="16"/>
      <c r="D31" s="16"/>
      <c r="E31" s="34">
        <f t="shared" si="0"/>
        <v>7.436</v>
      </c>
      <c r="F31" s="38">
        <v>7.436</v>
      </c>
      <c r="G31" s="38">
        <v>0</v>
      </c>
      <c r="H31" s="36">
        <v>0</v>
      </c>
      <c r="I31" s="36">
        <v>0</v>
      </c>
      <c r="J31" s="12"/>
      <c r="K31" s="12"/>
    </row>
    <row r="32" spans="1:11" ht="15.75">
      <c r="A32" s="5"/>
      <c r="B32" s="16" t="s">
        <v>158</v>
      </c>
      <c r="C32" s="16"/>
      <c r="D32" s="16"/>
      <c r="E32" s="34">
        <f t="shared" si="0"/>
        <v>5.393</v>
      </c>
      <c r="F32" s="38">
        <v>5.393</v>
      </c>
      <c r="G32" s="38">
        <v>0</v>
      </c>
      <c r="H32" s="36">
        <v>0</v>
      </c>
      <c r="I32" s="36">
        <v>0</v>
      </c>
      <c r="J32" s="12"/>
      <c r="K32" s="12"/>
    </row>
    <row r="33" spans="1:11" ht="15.75">
      <c r="A33" s="5"/>
      <c r="B33" s="16" t="s">
        <v>1</v>
      </c>
      <c r="C33" s="16"/>
      <c r="D33" s="16"/>
      <c r="E33" s="34">
        <f t="shared" si="0"/>
        <v>25.071</v>
      </c>
      <c r="F33" s="38">
        <v>25.071</v>
      </c>
      <c r="G33" s="38">
        <v>0</v>
      </c>
      <c r="H33" s="36">
        <v>0</v>
      </c>
      <c r="I33" s="36">
        <v>0</v>
      </c>
      <c r="J33" s="12"/>
      <c r="K33" s="12"/>
    </row>
    <row r="34" spans="1:11" ht="15.75">
      <c r="A34" s="5"/>
      <c r="B34" s="16" t="s">
        <v>7</v>
      </c>
      <c r="C34" s="16"/>
      <c r="D34" s="16"/>
      <c r="E34" s="34">
        <f t="shared" si="0"/>
        <v>6.416</v>
      </c>
      <c r="F34" s="38">
        <v>6.416</v>
      </c>
      <c r="G34" s="38">
        <v>0</v>
      </c>
      <c r="H34" s="36">
        <v>0</v>
      </c>
      <c r="I34" s="36">
        <v>0</v>
      </c>
      <c r="J34" s="12"/>
      <c r="K34" s="12"/>
    </row>
    <row r="35" spans="1:11" ht="60">
      <c r="A35" s="5" t="s">
        <v>86</v>
      </c>
      <c r="B35" s="5" t="s">
        <v>159</v>
      </c>
      <c r="C35" s="5"/>
      <c r="D35" s="1" t="s">
        <v>21</v>
      </c>
      <c r="E35" s="32">
        <f t="shared" si="0"/>
        <v>180</v>
      </c>
      <c r="F35" s="35">
        <f>SUM(F36:F49)</f>
        <v>180</v>
      </c>
      <c r="G35" s="35">
        <f>SUM(G36:G49)</f>
        <v>0</v>
      </c>
      <c r="H35" s="35">
        <f>SUM(H36:H49)</f>
        <v>0</v>
      </c>
      <c r="I35" s="35">
        <f>SUM(I36:I49)</f>
        <v>0</v>
      </c>
      <c r="J35" s="12" t="s">
        <v>236</v>
      </c>
      <c r="K35" s="12" t="s">
        <v>237</v>
      </c>
    </row>
    <row r="36" spans="1:11" ht="15.75">
      <c r="A36" s="5"/>
      <c r="B36" s="16" t="s">
        <v>0</v>
      </c>
      <c r="C36" s="16"/>
      <c r="D36" s="16"/>
      <c r="E36" s="34">
        <f t="shared" si="0"/>
        <v>10</v>
      </c>
      <c r="F36" s="38">
        <v>10</v>
      </c>
      <c r="G36" s="38">
        <v>0</v>
      </c>
      <c r="H36" s="36">
        <v>0</v>
      </c>
      <c r="I36" s="36">
        <v>0</v>
      </c>
      <c r="J36" s="12"/>
      <c r="K36" s="12"/>
    </row>
    <row r="37" spans="1:11" ht="15.75">
      <c r="A37" s="5"/>
      <c r="B37" s="16" t="s">
        <v>1</v>
      </c>
      <c r="C37" s="16"/>
      <c r="D37" s="16"/>
      <c r="E37" s="34">
        <f t="shared" si="0"/>
        <v>10</v>
      </c>
      <c r="F37" s="38">
        <v>10</v>
      </c>
      <c r="G37" s="38">
        <v>0</v>
      </c>
      <c r="H37" s="36">
        <v>0</v>
      </c>
      <c r="I37" s="36">
        <v>0</v>
      </c>
      <c r="J37" s="12"/>
      <c r="K37" s="12"/>
    </row>
    <row r="38" spans="1:11" ht="15.75">
      <c r="A38" s="5"/>
      <c r="B38" s="16" t="s">
        <v>2</v>
      </c>
      <c r="C38" s="16"/>
      <c r="D38" s="16"/>
      <c r="E38" s="34">
        <f t="shared" si="0"/>
        <v>10</v>
      </c>
      <c r="F38" s="38">
        <v>10</v>
      </c>
      <c r="G38" s="38">
        <v>0</v>
      </c>
      <c r="H38" s="36">
        <v>0</v>
      </c>
      <c r="I38" s="36">
        <v>0</v>
      </c>
      <c r="J38" s="12"/>
      <c r="K38" s="12"/>
    </row>
    <row r="39" spans="1:11" ht="15.75">
      <c r="A39" s="5"/>
      <c r="B39" s="16" t="s">
        <v>33</v>
      </c>
      <c r="C39" s="16"/>
      <c r="D39" s="16"/>
      <c r="E39" s="34">
        <f t="shared" si="0"/>
        <v>10</v>
      </c>
      <c r="F39" s="38">
        <v>10</v>
      </c>
      <c r="G39" s="38">
        <v>0</v>
      </c>
      <c r="H39" s="36">
        <v>0</v>
      </c>
      <c r="I39" s="36">
        <v>0</v>
      </c>
      <c r="J39" s="12"/>
      <c r="K39" s="12"/>
    </row>
    <row r="40" spans="1:11" ht="15.75">
      <c r="A40" s="5"/>
      <c r="B40" s="16" t="s">
        <v>25</v>
      </c>
      <c r="C40" s="16"/>
      <c r="D40" s="16"/>
      <c r="E40" s="34">
        <f t="shared" si="0"/>
        <v>10</v>
      </c>
      <c r="F40" s="38">
        <v>10</v>
      </c>
      <c r="G40" s="38">
        <v>0</v>
      </c>
      <c r="H40" s="36">
        <v>0</v>
      </c>
      <c r="I40" s="36">
        <v>0</v>
      </c>
      <c r="J40" s="12"/>
      <c r="K40" s="12"/>
    </row>
    <row r="41" spans="1:11" ht="15.75">
      <c r="A41" s="5"/>
      <c r="B41" s="16" t="s">
        <v>4</v>
      </c>
      <c r="C41" s="16"/>
      <c r="D41" s="16"/>
      <c r="E41" s="34">
        <f t="shared" si="0"/>
        <v>10</v>
      </c>
      <c r="F41" s="38">
        <v>10</v>
      </c>
      <c r="G41" s="38">
        <v>0</v>
      </c>
      <c r="H41" s="36">
        <v>0</v>
      </c>
      <c r="I41" s="36">
        <v>0</v>
      </c>
      <c r="J41" s="12"/>
      <c r="K41" s="12"/>
    </row>
    <row r="42" spans="1:11" ht="15.75">
      <c r="A42" s="5"/>
      <c r="B42" s="16" t="s">
        <v>5</v>
      </c>
      <c r="C42" s="16"/>
      <c r="D42" s="16"/>
      <c r="E42" s="34">
        <f t="shared" si="0"/>
        <v>10</v>
      </c>
      <c r="F42" s="38">
        <v>10</v>
      </c>
      <c r="G42" s="38">
        <v>0</v>
      </c>
      <c r="H42" s="36">
        <v>0</v>
      </c>
      <c r="I42" s="36">
        <v>0</v>
      </c>
      <c r="J42" s="12"/>
      <c r="K42" s="12"/>
    </row>
    <row r="43" spans="1:11" ht="15.75">
      <c r="A43" s="5"/>
      <c r="B43" s="16" t="s">
        <v>158</v>
      </c>
      <c r="C43" s="16"/>
      <c r="D43" s="16"/>
      <c r="E43" s="34">
        <f t="shared" si="0"/>
        <v>10</v>
      </c>
      <c r="F43" s="38">
        <v>10</v>
      </c>
      <c r="G43" s="38">
        <v>0</v>
      </c>
      <c r="H43" s="36">
        <v>0</v>
      </c>
      <c r="I43" s="36">
        <v>0</v>
      </c>
      <c r="J43" s="12"/>
      <c r="K43" s="12"/>
    </row>
    <row r="44" spans="1:11" ht="15.75">
      <c r="A44" s="5"/>
      <c r="B44" s="16" t="s">
        <v>6</v>
      </c>
      <c r="C44" s="16"/>
      <c r="D44" s="16"/>
      <c r="E44" s="34">
        <f t="shared" si="0"/>
        <v>10</v>
      </c>
      <c r="F44" s="38">
        <v>10</v>
      </c>
      <c r="G44" s="38">
        <v>0</v>
      </c>
      <c r="H44" s="36">
        <v>0</v>
      </c>
      <c r="I44" s="36">
        <v>0</v>
      </c>
      <c r="J44" s="12"/>
      <c r="K44" s="12"/>
    </row>
    <row r="45" spans="1:11" ht="15.75">
      <c r="A45" s="5"/>
      <c r="B45" s="16" t="s">
        <v>7</v>
      </c>
      <c r="C45" s="16"/>
      <c r="D45" s="16"/>
      <c r="E45" s="34">
        <f t="shared" si="0"/>
        <v>10</v>
      </c>
      <c r="F45" s="38">
        <v>10</v>
      </c>
      <c r="G45" s="38">
        <v>0</v>
      </c>
      <c r="H45" s="36">
        <v>0</v>
      </c>
      <c r="I45" s="36">
        <v>0</v>
      </c>
      <c r="J45" s="12"/>
      <c r="K45" s="12"/>
    </row>
    <row r="46" spans="1:11" ht="15.75">
      <c r="A46" s="5"/>
      <c r="B46" s="16" t="s">
        <v>9</v>
      </c>
      <c r="C46" s="16"/>
      <c r="D46" s="16"/>
      <c r="E46" s="34">
        <f t="shared" si="0"/>
        <v>10</v>
      </c>
      <c r="F46" s="38">
        <v>10</v>
      </c>
      <c r="G46" s="38">
        <v>0</v>
      </c>
      <c r="H46" s="36">
        <v>0</v>
      </c>
      <c r="I46" s="36">
        <v>0</v>
      </c>
      <c r="J46" s="12"/>
      <c r="K46" s="12"/>
    </row>
    <row r="47" spans="1:11" ht="15.75">
      <c r="A47" s="5"/>
      <c r="B47" s="16" t="s">
        <v>8</v>
      </c>
      <c r="C47" s="16"/>
      <c r="D47" s="16"/>
      <c r="E47" s="34">
        <f t="shared" si="0"/>
        <v>10</v>
      </c>
      <c r="F47" s="38">
        <v>10</v>
      </c>
      <c r="G47" s="38">
        <v>0</v>
      </c>
      <c r="H47" s="36">
        <v>0</v>
      </c>
      <c r="I47" s="36">
        <v>0</v>
      </c>
      <c r="J47" s="12"/>
      <c r="K47" s="12"/>
    </row>
    <row r="48" spans="1:11" ht="15.75">
      <c r="A48" s="5"/>
      <c r="B48" s="16" t="s">
        <v>24</v>
      </c>
      <c r="C48" s="16"/>
      <c r="D48" s="16"/>
      <c r="E48" s="34">
        <f t="shared" si="0"/>
        <v>30</v>
      </c>
      <c r="F48" s="38">
        <v>30</v>
      </c>
      <c r="G48" s="38">
        <v>0</v>
      </c>
      <c r="H48" s="36">
        <v>0</v>
      </c>
      <c r="I48" s="36">
        <v>0</v>
      </c>
      <c r="J48" s="12"/>
      <c r="K48" s="12"/>
    </row>
    <row r="49" spans="1:11" ht="31.5">
      <c r="A49" s="5"/>
      <c r="B49" s="16" t="s">
        <v>157</v>
      </c>
      <c r="C49" s="16"/>
      <c r="D49" s="16"/>
      <c r="E49" s="32">
        <f t="shared" si="0"/>
        <v>30</v>
      </c>
      <c r="F49" s="38">
        <v>30</v>
      </c>
      <c r="G49" s="38">
        <v>0</v>
      </c>
      <c r="H49" s="36">
        <v>0</v>
      </c>
      <c r="I49" s="36">
        <v>0</v>
      </c>
      <c r="J49" s="12"/>
      <c r="K49" s="12"/>
    </row>
    <row r="50" spans="1:11" ht="75">
      <c r="A50" s="8" t="s">
        <v>87</v>
      </c>
      <c r="B50" s="5" t="s">
        <v>160</v>
      </c>
      <c r="C50" s="5"/>
      <c r="D50" s="5"/>
      <c r="E50" s="32">
        <f t="shared" si="0"/>
        <v>79.25</v>
      </c>
      <c r="F50" s="32">
        <v>0</v>
      </c>
      <c r="G50" s="32">
        <v>79.25</v>
      </c>
      <c r="H50" s="35">
        <v>0</v>
      </c>
      <c r="I50" s="39">
        <v>0</v>
      </c>
      <c r="J50" s="12" t="s">
        <v>238</v>
      </c>
      <c r="K50" s="12" t="s">
        <v>283</v>
      </c>
    </row>
    <row r="51" spans="1:11" ht="45">
      <c r="A51" s="8" t="s">
        <v>88</v>
      </c>
      <c r="B51" s="5" t="s">
        <v>288</v>
      </c>
      <c r="C51" s="5"/>
      <c r="D51" s="1" t="s">
        <v>21</v>
      </c>
      <c r="E51" s="34">
        <f t="shared" si="0"/>
        <v>97</v>
      </c>
      <c r="F51" s="32">
        <v>97</v>
      </c>
      <c r="G51" s="32">
        <v>0</v>
      </c>
      <c r="H51" s="35">
        <v>0</v>
      </c>
      <c r="I51" s="39">
        <v>0</v>
      </c>
      <c r="J51" s="12" t="s">
        <v>239</v>
      </c>
      <c r="K51" s="12" t="s">
        <v>284</v>
      </c>
    </row>
    <row r="52" spans="1:11" ht="45">
      <c r="A52" s="8" t="s">
        <v>89</v>
      </c>
      <c r="B52" s="5" t="s">
        <v>287</v>
      </c>
      <c r="C52" s="5"/>
      <c r="D52" s="1" t="s">
        <v>21</v>
      </c>
      <c r="E52" s="32">
        <f t="shared" si="0"/>
        <v>2665.795</v>
      </c>
      <c r="F52" s="32">
        <v>2665.795</v>
      </c>
      <c r="G52" s="32">
        <v>0</v>
      </c>
      <c r="H52" s="36">
        <v>0</v>
      </c>
      <c r="I52" s="37">
        <v>0</v>
      </c>
      <c r="J52" s="12" t="s">
        <v>239</v>
      </c>
      <c r="K52" s="12" t="s">
        <v>285</v>
      </c>
    </row>
    <row r="53" spans="1:11" ht="47.25">
      <c r="A53" s="8" t="s">
        <v>90</v>
      </c>
      <c r="B53" s="5" t="s">
        <v>289</v>
      </c>
      <c r="C53" s="5"/>
      <c r="D53" s="1" t="s">
        <v>21</v>
      </c>
      <c r="E53" s="32">
        <f t="shared" si="0"/>
        <v>0</v>
      </c>
      <c r="F53" s="32">
        <v>0</v>
      </c>
      <c r="G53" s="32">
        <v>0</v>
      </c>
      <c r="H53" s="36">
        <v>0</v>
      </c>
      <c r="I53" s="37">
        <v>0</v>
      </c>
      <c r="J53" s="12" t="s">
        <v>240</v>
      </c>
      <c r="K53" s="12" t="s">
        <v>35</v>
      </c>
    </row>
    <row r="54" spans="1:11" ht="45">
      <c r="A54" s="8" t="s">
        <v>91</v>
      </c>
      <c r="B54" s="5" t="s">
        <v>286</v>
      </c>
      <c r="C54" s="5"/>
      <c r="D54" s="1" t="s">
        <v>21</v>
      </c>
      <c r="E54" s="91">
        <f t="shared" si="0"/>
        <v>0</v>
      </c>
      <c r="F54" s="32">
        <v>0</v>
      </c>
      <c r="G54" s="32">
        <v>0</v>
      </c>
      <c r="H54" s="35">
        <v>0</v>
      </c>
      <c r="I54" s="39">
        <v>0</v>
      </c>
      <c r="J54" s="12" t="s">
        <v>241</v>
      </c>
      <c r="K54" s="12" t="s">
        <v>282</v>
      </c>
    </row>
    <row r="55" spans="1:11" ht="47.25">
      <c r="A55" s="8" t="s">
        <v>76</v>
      </c>
      <c r="B55" s="5" t="s">
        <v>161</v>
      </c>
      <c r="C55" s="5"/>
      <c r="D55" s="5"/>
      <c r="E55" s="91">
        <f t="shared" si="0"/>
        <v>1652.5</v>
      </c>
      <c r="F55" s="35">
        <f>F56+F58+F61+F65+F66+F67</f>
        <v>770</v>
      </c>
      <c r="G55" s="35">
        <f>G56+G58+G61+G65+G66+G67</f>
        <v>282.5</v>
      </c>
      <c r="H55" s="35">
        <f>H56+H58+H61+H65+H66+H67</f>
        <v>0</v>
      </c>
      <c r="I55" s="35">
        <f>I56+I58+I61+I65+I66+I67</f>
        <v>600</v>
      </c>
      <c r="J55" s="11"/>
      <c r="K55" s="11"/>
    </row>
    <row r="56" spans="1:11" ht="100.5" customHeight="1">
      <c r="A56" s="5" t="s">
        <v>79</v>
      </c>
      <c r="B56" s="5" t="s">
        <v>136</v>
      </c>
      <c r="C56" s="5"/>
      <c r="D56" s="5"/>
      <c r="E56" s="91">
        <f t="shared" si="0"/>
        <v>70</v>
      </c>
      <c r="F56" s="33">
        <f>F57</f>
        <v>0</v>
      </c>
      <c r="G56" s="33">
        <f>G57</f>
        <v>70</v>
      </c>
      <c r="H56" s="33">
        <f>H57</f>
        <v>0</v>
      </c>
      <c r="I56" s="33">
        <f>I57</f>
        <v>0</v>
      </c>
      <c r="J56" s="12" t="s">
        <v>242</v>
      </c>
      <c r="K56" s="12" t="s">
        <v>243</v>
      </c>
    </row>
    <row r="57" spans="1:11" ht="31.5">
      <c r="A57" s="5"/>
      <c r="B57" s="1" t="s">
        <v>143</v>
      </c>
      <c r="C57" s="1"/>
      <c r="D57" s="1" t="s">
        <v>21</v>
      </c>
      <c r="E57" s="34">
        <f t="shared" si="0"/>
        <v>70</v>
      </c>
      <c r="F57" s="38">
        <v>0</v>
      </c>
      <c r="G57" s="38">
        <v>70</v>
      </c>
      <c r="H57" s="36">
        <v>0</v>
      </c>
      <c r="I57" s="37">
        <v>0</v>
      </c>
      <c r="J57" s="12"/>
      <c r="K57" s="12"/>
    </row>
    <row r="58" spans="1:11" ht="63">
      <c r="A58" s="120" t="s">
        <v>80</v>
      </c>
      <c r="B58" s="5" t="s">
        <v>162</v>
      </c>
      <c r="C58" s="5"/>
      <c r="D58" s="1" t="s">
        <v>21</v>
      </c>
      <c r="E58" s="34">
        <f t="shared" si="0"/>
        <v>52.5</v>
      </c>
      <c r="F58" s="35">
        <f>F59+F60</f>
        <v>0</v>
      </c>
      <c r="G58" s="35">
        <f>G59+G60</f>
        <v>52.5</v>
      </c>
      <c r="H58" s="35">
        <f>H59+H60</f>
        <v>0</v>
      </c>
      <c r="I58" s="35">
        <f>I59+I60</f>
        <v>0</v>
      </c>
      <c r="J58" s="12" t="s">
        <v>244</v>
      </c>
      <c r="K58" s="12" t="s">
        <v>290</v>
      </c>
    </row>
    <row r="59" spans="1:11" ht="15.75">
      <c r="A59" s="120"/>
      <c r="B59" s="1" t="s">
        <v>33</v>
      </c>
      <c r="C59" s="1"/>
      <c r="D59" s="1"/>
      <c r="E59" s="34">
        <f t="shared" si="0"/>
        <v>37.5</v>
      </c>
      <c r="F59" s="38">
        <v>0</v>
      </c>
      <c r="G59" s="38">
        <v>37.5</v>
      </c>
      <c r="H59" s="36">
        <v>0</v>
      </c>
      <c r="I59" s="37">
        <v>0</v>
      </c>
      <c r="J59" s="12"/>
      <c r="K59" s="12"/>
    </row>
    <row r="60" spans="1:11" ht="15.75">
      <c r="A60" s="120"/>
      <c r="B60" s="1" t="s">
        <v>135</v>
      </c>
      <c r="C60" s="1"/>
      <c r="D60" s="1"/>
      <c r="E60" s="34">
        <f t="shared" si="0"/>
        <v>15</v>
      </c>
      <c r="F60" s="38">
        <v>0</v>
      </c>
      <c r="G60" s="38">
        <v>15</v>
      </c>
      <c r="H60" s="36">
        <v>0</v>
      </c>
      <c r="I60" s="37">
        <v>0</v>
      </c>
      <c r="J60" s="12"/>
      <c r="K60" s="12"/>
    </row>
    <row r="61" spans="1:11" ht="89.25" customHeight="1">
      <c r="A61" s="121" t="s">
        <v>163</v>
      </c>
      <c r="B61" s="4" t="s">
        <v>137</v>
      </c>
      <c r="C61" s="4"/>
      <c r="D61" s="4"/>
      <c r="E61" s="34">
        <f t="shared" si="0"/>
        <v>160</v>
      </c>
      <c r="F61" s="40">
        <f>F62+F63+F64</f>
        <v>0</v>
      </c>
      <c r="G61" s="40">
        <f>G62+G63+G64</f>
        <v>160</v>
      </c>
      <c r="H61" s="40">
        <f>H62+H63+H64</f>
        <v>0</v>
      </c>
      <c r="I61" s="40">
        <f>I62+I63+I64</f>
        <v>0</v>
      </c>
      <c r="J61" s="12" t="s">
        <v>245</v>
      </c>
      <c r="K61" s="12" t="s">
        <v>243</v>
      </c>
    </row>
    <row r="62" spans="1:11" ht="15.75">
      <c r="A62" s="121"/>
      <c r="B62" s="2" t="s">
        <v>70</v>
      </c>
      <c r="C62" s="2"/>
      <c r="D62" s="2"/>
      <c r="E62" s="34">
        <f t="shared" si="0"/>
        <v>40</v>
      </c>
      <c r="F62" s="41">
        <v>0</v>
      </c>
      <c r="G62" s="41">
        <v>40</v>
      </c>
      <c r="H62" s="42">
        <v>0</v>
      </c>
      <c r="I62" s="37">
        <v>0</v>
      </c>
      <c r="J62" s="12"/>
      <c r="K62" s="12"/>
    </row>
    <row r="63" spans="1:11" ht="15.75">
      <c r="A63" s="121"/>
      <c r="B63" s="2" t="s">
        <v>33</v>
      </c>
      <c r="C63" s="2"/>
      <c r="D63" s="2"/>
      <c r="E63" s="32">
        <f t="shared" si="0"/>
        <v>80</v>
      </c>
      <c r="F63" s="41">
        <v>0</v>
      </c>
      <c r="G63" s="41">
        <v>80</v>
      </c>
      <c r="H63" s="42">
        <v>0</v>
      </c>
      <c r="I63" s="37">
        <v>0</v>
      </c>
      <c r="J63" s="12"/>
      <c r="K63" s="12"/>
    </row>
    <row r="64" spans="1:11" ht="15.75">
      <c r="A64" s="121"/>
      <c r="B64" s="2" t="s">
        <v>135</v>
      </c>
      <c r="C64" s="2"/>
      <c r="D64" s="2"/>
      <c r="E64" s="32">
        <f t="shared" si="0"/>
        <v>40</v>
      </c>
      <c r="F64" s="41">
        <v>0</v>
      </c>
      <c r="G64" s="41">
        <v>40</v>
      </c>
      <c r="H64" s="42">
        <v>0</v>
      </c>
      <c r="I64" s="37">
        <v>0</v>
      </c>
      <c r="J64" s="12"/>
      <c r="K64" s="12"/>
    </row>
    <row r="65" spans="1:11" ht="114.75" customHeight="1">
      <c r="A65" s="4" t="s">
        <v>164</v>
      </c>
      <c r="B65" s="4" t="s">
        <v>138</v>
      </c>
      <c r="C65" s="4"/>
      <c r="D65" s="4"/>
      <c r="E65" s="32">
        <f t="shared" si="0"/>
        <v>1170</v>
      </c>
      <c r="F65" s="43">
        <v>770</v>
      </c>
      <c r="G65" s="43">
        <v>0</v>
      </c>
      <c r="H65" s="40">
        <v>0</v>
      </c>
      <c r="I65" s="39">
        <v>400</v>
      </c>
      <c r="J65" s="11" t="s">
        <v>246</v>
      </c>
      <c r="K65" s="11" t="s">
        <v>232</v>
      </c>
    </row>
    <row r="66" spans="1:11" ht="55.5" customHeight="1">
      <c r="A66" s="4" t="s">
        <v>165</v>
      </c>
      <c r="B66" s="4" t="s">
        <v>38</v>
      </c>
      <c r="C66" s="4"/>
      <c r="D66" s="2" t="s">
        <v>21</v>
      </c>
      <c r="E66" s="32">
        <f t="shared" si="0"/>
        <v>200</v>
      </c>
      <c r="F66" s="43">
        <v>0</v>
      </c>
      <c r="G66" s="43">
        <v>0</v>
      </c>
      <c r="H66" s="40">
        <v>0</v>
      </c>
      <c r="I66" s="39">
        <v>200</v>
      </c>
      <c r="J66" s="12" t="s">
        <v>247</v>
      </c>
      <c r="K66" s="12" t="s">
        <v>232</v>
      </c>
    </row>
    <row r="67" spans="1:11" ht="58.5" customHeight="1">
      <c r="A67" s="4" t="s">
        <v>166</v>
      </c>
      <c r="B67" s="4" t="s">
        <v>151</v>
      </c>
      <c r="C67" s="4"/>
      <c r="D67" s="2" t="s">
        <v>21</v>
      </c>
      <c r="E67" s="32">
        <f t="shared" si="0"/>
        <v>0</v>
      </c>
      <c r="F67" s="43">
        <v>0</v>
      </c>
      <c r="G67" s="43">
        <v>0</v>
      </c>
      <c r="H67" s="40">
        <v>0</v>
      </c>
      <c r="I67" s="39">
        <v>0</v>
      </c>
      <c r="J67" s="12" t="s">
        <v>248</v>
      </c>
      <c r="K67" s="12" t="s">
        <v>135</v>
      </c>
    </row>
    <row r="68" spans="1:11" ht="74.25" customHeight="1">
      <c r="A68" s="17" t="s">
        <v>30</v>
      </c>
      <c r="B68" s="4" t="s">
        <v>167</v>
      </c>
      <c r="C68" s="4"/>
      <c r="D68" s="2" t="s">
        <v>21</v>
      </c>
      <c r="E68" s="34">
        <f t="shared" si="0"/>
        <v>39.9</v>
      </c>
      <c r="F68" s="43">
        <v>39.9</v>
      </c>
      <c r="G68" s="43">
        <v>0</v>
      </c>
      <c r="H68" s="40">
        <v>0</v>
      </c>
      <c r="I68" s="39">
        <v>0</v>
      </c>
      <c r="J68" s="12" t="s">
        <v>246</v>
      </c>
      <c r="K68" s="12" t="s">
        <v>249</v>
      </c>
    </row>
    <row r="69" spans="1:11" ht="57">
      <c r="A69" s="4" t="s">
        <v>31</v>
      </c>
      <c r="B69" s="4" t="s">
        <v>139</v>
      </c>
      <c r="C69" s="4"/>
      <c r="D69" s="2"/>
      <c r="E69" s="34">
        <f t="shared" si="0"/>
        <v>51059.64347</v>
      </c>
      <c r="F69" s="40">
        <f>F70+F79+F103+F112+F115+F120+F124+F127+F133+F139+F146+F151+F163+F169</f>
        <v>13586.490000000002</v>
      </c>
      <c r="G69" s="40">
        <f>G70+G79+G103+G112+G115+G120+G124+G127+G133+G139+G146+G151+G163+G169</f>
        <v>2209.38</v>
      </c>
      <c r="H69" s="40">
        <f>H70+H79+H103+H112+H115+H120+H124+H127+H133+H139+H146+H151+H163+H169</f>
        <v>35263.77347</v>
      </c>
      <c r="I69" s="40">
        <v>0</v>
      </c>
      <c r="J69" s="11" t="s">
        <v>250</v>
      </c>
      <c r="K69" s="11" t="s">
        <v>251</v>
      </c>
    </row>
    <row r="70" spans="1:11" ht="15.75">
      <c r="A70" s="4" t="s">
        <v>168</v>
      </c>
      <c r="B70" s="4" t="s">
        <v>3</v>
      </c>
      <c r="C70" s="4"/>
      <c r="D70" s="4"/>
      <c r="E70" s="34">
        <f t="shared" si="0"/>
        <v>1218.438</v>
      </c>
      <c r="F70" s="40">
        <f>SUM(F71:F78)</f>
        <v>907.258</v>
      </c>
      <c r="G70" s="40">
        <f>SUM(G71:G78)</f>
        <v>30</v>
      </c>
      <c r="H70" s="40">
        <f>SUM(H71:H78)</f>
        <v>281.18</v>
      </c>
      <c r="I70" s="40">
        <f>SUM(I71:I78)</f>
        <v>0</v>
      </c>
      <c r="J70" s="11"/>
      <c r="K70" s="11"/>
    </row>
    <row r="71" spans="1:11" ht="31.5">
      <c r="A71" s="4"/>
      <c r="B71" s="18" t="s">
        <v>169</v>
      </c>
      <c r="C71" s="18"/>
      <c r="D71" s="2" t="s">
        <v>21</v>
      </c>
      <c r="E71" s="34">
        <f t="shared" si="0"/>
        <v>560.33</v>
      </c>
      <c r="F71" s="41">
        <v>560.33</v>
      </c>
      <c r="G71" s="41">
        <v>0</v>
      </c>
      <c r="H71" s="42">
        <v>0</v>
      </c>
      <c r="I71" s="37">
        <v>0</v>
      </c>
      <c r="J71" s="12"/>
      <c r="K71" s="12"/>
    </row>
    <row r="72" spans="1:11" ht="31.5">
      <c r="A72" s="4"/>
      <c r="B72" s="18" t="s">
        <v>170</v>
      </c>
      <c r="C72" s="18"/>
      <c r="D72" s="2" t="s">
        <v>21</v>
      </c>
      <c r="E72" s="34">
        <f t="shared" si="0"/>
        <v>90.956</v>
      </c>
      <c r="F72" s="41">
        <v>90.956</v>
      </c>
      <c r="G72" s="41">
        <v>0</v>
      </c>
      <c r="H72" s="42">
        <v>0</v>
      </c>
      <c r="I72" s="37">
        <v>0</v>
      </c>
      <c r="J72" s="12"/>
      <c r="K72" s="12"/>
    </row>
    <row r="73" spans="1:11" ht="31.5">
      <c r="A73" s="4"/>
      <c r="B73" s="18" t="s">
        <v>292</v>
      </c>
      <c r="C73" s="18"/>
      <c r="D73" s="2" t="s">
        <v>21</v>
      </c>
      <c r="E73" s="34">
        <f t="shared" si="0"/>
        <v>30</v>
      </c>
      <c r="F73" s="41">
        <v>0</v>
      </c>
      <c r="G73" s="41">
        <v>30</v>
      </c>
      <c r="H73" s="42">
        <v>0</v>
      </c>
      <c r="I73" s="37">
        <v>0</v>
      </c>
      <c r="J73" s="12"/>
      <c r="K73" s="12"/>
    </row>
    <row r="74" spans="1:11" ht="31.5">
      <c r="A74" s="4"/>
      <c r="B74" s="18" t="s">
        <v>171</v>
      </c>
      <c r="C74" s="18"/>
      <c r="D74" s="2" t="s">
        <v>21</v>
      </c>
      <c r="E74" s="34">
        <f t="shared" si="0"/>
        <v>173.766</v>
      </c>
      <c r="F74" s="41">
        <v>173.766</v>
      </c>
      <c r="G74" s="41">
        <v>0</v>
      </c>
      <c r="H74" s="42">
        <v>0</v>
      </c>
      <c r="I74" s="37">
        <v>0</v>
      </c>
      <c r="J74" s="12"/>
      <c r="K74" s="12"/>
    </row>
    <row r="75" spans="1:11" ht="47.25">
      <c r="A75" s="4"/>
      <c r="B75" s="18" t="s">
        <v>291</v>
      </c>
      <c r="C75" s="18"/>
      <c r="D75" s="2" t="s">
        <v>21</v>
      </c>
      <c r="E75" s="32">
        <f t="shared" si="0"/>
        <v>82.206</v>
      </c>
      <c r="F75" s="41">
        <v>82.206</v>
      </c>
      <c r="G75" s="41">
        <v>0</v>
      </c>
      <c r="H75" s="42">
        <v>0</v>
      </c>
      <c r="I75" s="37">
        <v>0</v>
      </c>
      <c r="J75" s="12"/>
      <c r="K75" s="12"/>
    </row>
    <row r="76" spans="1:11" ht="31.5">
      <c r="A76" s="4"/>
      <c r="B76" s="18" t="s">
        <v>172</v>
      </c>
      <c r="C76" s="18"/>
      <c r="D76" s="2" t="s">
        <v>21</v>
      </c>
      <c r="E76" s="34">
        <f t="shared" si="0"/>
        <v>80</v>
      </c>
      <c r="F76" s="41">
        <v>0</v>
      </c>
      <c r="G76" s="41">
        <v>0</v>
      </c>
      <c r="H76" s="42">
        <v>80</v>
      </c>
      <c r="I76" s="37">
        <v>0</v>
      </c>
      <c r="J76" s="12"/>
      <c r="K76" s="12"/>
    </row>
    <row r="77" spans="1:11" ht="31.5">
      <c r="A77" s="4"/>
      <c r="B77" s="18" t="s">
        <v>173</v>
      </c>
      <c r="C77" s="18"/>
      <c r="D77" s="2" t="s">
        <v>21</v>
      </c>
      <c r="E77" s="34">
        <f aca="true" t="shared" si="1" ref="E77:E141">F77+G77+H77+I77</f>
        <v>81.18</v>
      </c>
      <c r="F77" s="41">
        <v>0</v>
      </c>
      <c r="G77" s="41">
        <v>0</v>
      </c>
      <c r="H77" s="42">
        <v>81.18</v>
      </c>
      <c r="I77" s="37">
        <v>0</v>
      </c>
      <c r="J77" s="12"/>
      <c r="K77" s="12"/>
    </row>
    <row r="78" spans="1:11" ht="31.5">
      <c r="A78" s="4"/>
      <c r="B78" s="18" t="s">
        <v>174</v>
      </c>
      <c r="C78" s="18"/>
      <c r="D78" s="2" t="s">
        <v>21</v>
      </c>
      <c r="E78" s="34">
        <f t="shared" si="1"/>
        <v>120</v>
      </c>
      <c r="F78" s="41">
        <v>0</v>
      </c>
      <c r="G78" s="41">
        <v>0</v>
      </c>
      <c r="H78" s="42">
        <v>120</v>
      </c>
      <c r="I78" s="37">
        <v>0</v>
      </c>
      <c r="J78" s="12"/>
      <c r="K78" s="12"/>
    </row>
    <row r="79" spans="1:11" ht="31.5">
      <c r="A79" s="4" t="s">
        <v>175</v>
      </c>
      <c r="B79" s="19" t="s">
        <v>282</v>
      </c>
      <c r="C79" s="19"/>
      <c r="D79" s="19"/>
      <c r="E79" s="34">
        <f t="shared" si="1"/>
        <v>27210.33747</v>
      </c>
      <c r="F79" s="40">
        <f>SUM(F80:F102)</f>
        <v>679.213</v>
      </c>
      <c r="G79" s="40">
        <f>SUM(G80:G102)</f>
        <v>1399.154</v>
      </c>
      <c r="H79" s="40">
        <f>SUM(H80:H102)</f>
        <v>25131.97047</v>
      </c>
      <c r="I79" s="40">
        <f>SUM(I80:I102)</f>
        <v>0</v>
      </c>
      <c r="J79" s="11"/>
      <c r="K79" s="11"/>
    </row>
    <row r="80" spans="1:11" ht="31.5">
      <c r="A80" s="4"/>
      <c r="B80" s="18" t="s">
        <v>176</v>
      </c>
      <c r="C80" s="18"/>
      <c r="D80" s="2" t="s">
        <v>21</v>
      </c>
      <c r="E80" s="34">
        <f t="shared" si="1"/>
        <v>290.422</v>
      </c>
      <c r="F80" s="41">
        <v>290.422</v>
      </c>
      <c r="G80" s="41">
        <v>0</v>
      </c>
      <c r="H80" s="42">
        <v>0</v>
      </c>
      <c r="I80" s="37">
        <v>0</v>
      </c>
      <c r="J80" s="12"/>
      <c r="K80" s="12"/>
    </row>
    <row r="81" spans="1:11" ht="31.5">
      <c r="A81" s="4"/>
      <c r="B81" s="18" t="s">
        <v>177</v>
      </c>
      <c r="C81" s="18"/>
      <c r="D81" s="2" t="s">
        <v>21</v>
      </c>
      <c r="E81" s="34">
        <f t="shared" si="1"/>
        <v>388.791</v>
      </c>
      <c r="F81" s="41">
        <v>388.791</v>
      </c>
      <c r="G81" s="41">
        <v>0</v>
      </c>
      <c r="H81" s="42">
        <v>0</v>
      </c>
      <c r="I81" s="37">
        <v>0</v>
      </c>
      <c r="J81" s="12"/>
      <c r="K81" s="12"/>
    </row>
    <row r="82" spans="1:11" ht="31.5">
      <c r="A82" s="4"/>
      <c r="B82" s="18" t="s">
        <v>178</v>
      </c>
      <c r="C82" s="18"/>
      <c r="D82" s="2" t="s">
        <v>21</v>
      </c>
      <c r="E82" s="34">
        <f t="shared" si="1"/>
        <v>15</v>
      </c>
      <c r="F82" s="41">
        <v>0</v>
      </c>
      <c r="G82" s="41">
        <v>15</v>
      </c>
      <c r="H82" s="42">
        <v>0</v>
      </c>
      <c r="I82" s="37">
        <v>0</v>
      </c>
      <c r="J82" s="12"/>
      <c r="K82" s="12"/>
    </row>
    <row r="83" spans="1:11" ht="31.5">
      <c r="A83" s="4"/>
      <c r="B83" s="18" t="s">
        <v>252</v>
      </c>
      <c r="C83" s="18"/>
      <c r="D83" s="2" t="s">
        <v>21</v>
      </c>
      <c r="E83" s="34">
        <f t="shared" si="1"/>
        <v>60</v>
      </c>
      <c r="F83" s="41">
        <v>0</v>
      </c>
      <c r="G83" s="41">
        <v>60</v>
      </c>
      <c r="H83" s="42">
        <v>0</v>
      </c>
      <c r="I83" s="37">
        <v>0</v>
      </c>
      <c r="J83" s="12"/>
      <c r="K83" s="12"/>
    </row>
    <row r="84" spans="1:11" ht="31.5">
      <c r="A84" s="4"/>
      <c r="B84" s="18" t="s">
        <v>179</v>
      </c>
      <c r="C84" s="18"/>
      <c r="D84" s="2" t="s">
        <v>21</v>
      </c>
      <c r="E84" s="34">
        <f t="shared" si="1"/>
        <v>110</v>
      </c>
      <c r="F84" s="41">
        <v>0</v>
      </c>
      <c r="G84" s="41">
        <v>110</v>
      </c>
      <c r="H84" s="42">
        <v>0</v>
      </c>
      <c r="I84" s="37">
        <v>0</v>
      </c>
      <c r="J84" s="12"/>
      <c r="K84" s="12"/>
    </row>
    <row r="85" spans="1:11" ht="31.5">
      <c r="A85" s="4"/>
      <c r="B85" s="18" t="s">
        <v>180</v>
      </c>
      <c r="C85" s="18"/>
      <c r="D85" s="2" t="s">
        <v>21</v>
      </c>
      <c r="E85" s="34">
        <f t="shared" si="1"/>
        <v>50</v>
      </c>
      <c r="F85" s="41">
        <v>0</v>
      </c>
      <c r="G85" s="41">
        <v>50</v>
      </c>
      <c r="H85" s="42">
        <v>0</v>
      </c>
      <c r="I85" s="37">
        <v>0</v>
      </c>
      <c r="J85" s="12"/>
      <c r="K85" s="12"/>
    </row>
    <row r="86" spans="1:16" ht="31.5">
      <c r="A86" s="4"/>
      <c r="B86" s="18" t="s">
        <v>181</v>
      </c>
      <c r="C86" s="18"/>
      <c r="D86" s="2" t="s">
        <v>21</v>
      </c>
      <c r="E86" s="34">
        <f t="shared" si="1"/>
        <v>464.177</v>
      </c>
      <c r="F86" s="41">
        <v>0</v>
      </c>
      <c r="G86" s="41">
        <v>464.177</v>
      </c>
      <c r="H86" s="42">
        <v>0</v>
      </c>
      <c r="I86" s="37">
        <v>0</v>
      </c>
      <c r="J86" s="12"/>
      <c r="K86" s="12"/>
      <c r="N86" s="90">
        <v>49.695</v>
      </c>
      <c r="P86" t="s">
        <v>347</v>
      </c>
    </row>
    <row r="87" spans="1:14" ht="31.5">
      <c r="A87" s="123"/>
      <c r="B87" s="99" t="s">
        <v>279</v>
      </c>
      <c r="C87" s="99"/>
      <c r="D87" s="18" t="s">
        <v>21</v>
      </c>
      <c r="E87" s="34">
        <f t="shared" si="1"/>
        <v>9768.75047</v>
      </c>
      <c r="F87" s="41">
        <v>0</v>
      </c>
      <c r="G87" s="41">
        <v>0</v>
      </c>
      <c r="H87" s="42">
        <f>3543.03+6814.55-3800+2082.93+1128.24047</f>
        <v>9768.75047</v>
      </c>
      <c r="I87" s="37">
        <v>0</v>
      </c>
      <c r="J87" s="11"/>
      <c r="K87" s="11"/>
      <c r="N87" s="90">
        <f>9768.75047-49.695</f>
        <v>9719.055470000001</v>
      </c>
    </row>
    <row r="88" spans="1:11" ht="30">
      <c r="A88" s="124"/>
      <c r="B88" s="100"/>
      <c r="C88" s="100"/>
      <c r="D88" s="62" t="s">
        <v>22</v>
      </c>
      <c r="E88" s="34">
        <f t="shared" si="1"/>
        <v>4800</v>
      </c>
      <c r="F88" s="41">
        <v>0</v>
      </c>
      <c r="G88" s="41">
        <v>0</v>
      </c>
      <c r="H88" s="42">
        <f>1000+3800</f>
        <v>4800</v>
      </c>
      <c r="I88" s="37">
        <v>0</v>
      </c>
      <c r="J88" s="11"/>
      <c r="K88" s="11"/>
    </row>
    <row r="89" spans="1:11" ht="31.5">
      <c r="A89" s="4"/>
      <c r="B89" s="18" t="s">
        <v>254</v>
      </c>
      <c r="C89" s="18"/>
      <c r="D89" s="18" t="s">
        <v>21</v>
      </c>
      <c r="E89" s="34">
        <f t="shared" si="1"/>
        <v>0</v>
      </c>
      <c r="F89" s="41">
        <v>0</v>
      </c>
      <c r="G89" s="41">
        <v>0</v>
      </c>
      <c r="H89" s="42">
        <f>2082.93-2082.93</f>
        <v>0</v>
      </c>
      <c r="I89" s="37">
        <v>0</v>
      </c>
      <c r="J89" s="11"/>
      <c r="K89" s="11"/>
    </row>
    <row r="90" spans="1:11" ht="31.5">
      <c r="A90" s="111"/>
      <c r="B90" s="113" t="s">
        <v>253</v>
      </c>
      <c r="C90" s="99"/>
      <c r="D90" s="18" t="s">
        <v>21</v>
      </c>
      <c r="E90" s="34">
        <f t="shared" si="1"/>
        <v>4270</v>
      </c>
      <c r="F90" s="41">
        <v>0</v>
      </c>
      <c r="G90" s="41">
        <v>0</v>
      </c>
      <c r="H90" s="42">
        <v>4270</v>
      </c>
      <c r="I90" s="37">
        <v>0</v>
      </c>
      <c r="J90" s="12"/>
      <c r="K90" s="12"/>
    </row>
    <row r="91" spans="1:11" ht="31.5" customHeight="1">
      <c r="A91" s="112"/>
      <c r="B91" s="114"/>
      <c r="C91" s="100"/>
      <c r="D91" s="18" t="s">
        <v>23</v>
      </c>
      <c r="E91" s="34">
        <f t="shared" si="1"/>
        <v>4000.28</v>
      </c>
      <c r="F91" s="41">
        <v>0</v>
      </c>
      <c r="G91" s="41">
        <v>0</v>
      </c>
      <c r="H91" s="42">
        <f>4000.28</f>
        <v>4000.28</v>
      </c>
      <c r="I91" s="37">
        <v>0</v>
      </c>
      <c r="J91" s="12"/>
      <c r="K91" s="12"/>
    </row>
    <row r="92" spans="1:11" ht="31.5">
      <c r="A92" s="4"/>
      <c r="B92" s="18" t="s">
        <v>182</v>
      </c>
      <c r="C92" s="18"/>
      <c r="D92" s="18" t="s">
        <v>21</v>
      </c>
      <c r="E92" s="34">
        <f t="shared" si="1"/>
        <v>699.977</v>
      </c>
      <c r="F92" s="41">
        <v>0</v>
      </c>
      <c r="G92" s="41">
        <v>699.977</v>
      </c>
      <c r="H92" s="42">
        <v>0</v>
      </c>
      <c r="I92" s="37">
        <v>0</v>
      </c>
      <c r="J92" s="12"/>
      <c r="K92" s="12"/>
    </row>
    <row r="93" spans="1:11" ht="31.5">
      <c r="A93" s="4"/>
      <c r="B93" s="18" t="s">
        <v>183</v>
      </c>
      <c r="C93" s="18"/>
      <c r="D93" s="18" t="s">
        <v>21</v>
      </c>
      <c r="E93" s="34">
        <f t="shared" si="1"/>
        <v>0</v>
      </c>
      <c r="F93" s="41">
        <v>0</v>
      </c>
      <c r="G93" s="41"/>
      <c r="H93" s="42">
        <v>0</v>
      </c>
      <c r="I93" s="37">
        <v>0</v>
      </c>
      <c r="J93" s="12"/>
      <c r="K93" s="12"/>
    </row>
    <row r="94" spans="1:11" ht="31.5">
      <c r="A94" s="4"/>
      <c r="B94" s="18" t="s">
        <v>184</v>
      </c>
      <c r="C94" s="18"/>
      <c r="D94" s="18" t="s">
        <v>21</v>
      </c>
      <c r="E94" s="34">
        <f t="shared" si="1"/>
        <v>0</v>
      </c>
      <c r="F94" s="41">
        <v>0</v>
      </c>
      <c r="G94" s="41"/>
      <c r="H94" s="42">
        <v>0</v>
      </c>
      <c r="I94" s="37">
        <v>0</v>
      </c>
      <c r="J94" s="12"/>
      <c r="K94" s="12"/>
    </row>
    <row r="95" spans="1:11" ht="31.5">
      <c r="A95" s="4"/>
      <c r="B95" s="18" t="s">
        <v>185</v>
      </c>
      <c r="C95" s="18"/>
      <c r="D95" s="18" t="s">
        <v>21</v>
      </c>
      <c r="E95" s="32">
        <f t="shared" si="1"/>
        <v>0</v>
      </c>
      <c r="F95" s="41">
        <v>0</v>
      </c>
      <c r="G95" s="41"/>
      <c r="H95" s="42">
        <v>0</v>
      </c>
      <c r="I95" s="37">
        <v>0</v>
      </c>
      <c r="J95" s="12"/>
      <c r="K95" s="12"/>
    </row>
    <row r="96" spans="1:11" ht="47.25">
      <c r="A96" s="4"/>
      <c r="B96" s="18" t="s">
        <v>343</v>
      </c>
      <c r="C96" s="18"/>
      <c r="D96" s="18" t="s">
        <v>21</v>
      </c>
      <c r="E96" s="32">
        <f t="shared" si="1"/>
        <v>857.72</v>
      </c>
      <c r="F96" s="41">
        <v>0</v>
      </c>
      <c r="G96" s="41">
        <v>0</v>
      </c>
      <c r="H96" s="42">
        <v>857.72</v>
      </c>
      <c r="I96" s="37">
        <v>0</v>
      </c>
      <c r="J96" s="12"/>
      <c r="K96" s="12"/>
    </row>
    <row r="97" spans="1:11" ht="31.5">
      <c r="A97" s="4"/>
      <c r="B97" s="18" t="s">
        <v>186</v>
      </c>
      <c r="C97" s="18"/>
      <c r="D97" s="18" t="s">
        <v>21</v>
      </c>
      <c r="E97" s="32">
        <f t="shared" si="1"/>
        <v>49.63</v>
      </c>
      <c r="F97" s="41">
        <v>0</v>
      </c>
      <c r="G97" s="41">
        <v>0</v>
      </c>
      <c r="H97" s="42">
        <v>49.63</v>
      </c>
      <c r="I97" s="37">
        <v>0</v>
      </c>
      <c r="J97" s="12"/>
      <c r="K97" s="12"/>
    </row>
    <row r="98" spans="1:11" ht="47.25">
      <c r="A98" s="4"/>
      <c r="B98" s="18" t="s">
        <v>187</v>
      </c>
      <c r="C98" s="18"/>
      <c r="D98" s="18" t="s">
        <v>21</v>
      </c>
      <c r="E98" s="32">
        <f t="shared" si="1"/>
        <v>143.04</v>
      </c>
      <c r="F98" s="41">
        <v>0</v>
      </c>
      <c r="G98" s="41">
        <v>0</v>
      </c>
      <c r="H98" s="42">
        <v>143.04</v>
      </c>
      <c r="I98" s="37">
        <v>0</v>
      </c>
      <c r="J98" s="12"/>
      <c r="K98" s="12"/>
    </row>
    <row r="99" spans="1:11" ht="31.5">
      <c r="A99" s="4"/>
      <c r="B99" s="18" t="s">
        <v>188</v>
      </c>
      <c r="C99" s="18"/>
      <c r="D99" s="18" t="s">
        <v>21</v>
      </c>
      <c r="E99" s="32">
        <f t="shared" si="1"/>
        <v>508.02</v>
      </c>
      <c r="F99" s="41">
        <v>0</v>
      </c>
      <c r="G99" s="41">
        <v>0</v>
      </c>
      <c r="H99" s="42">
        <v>508.02</v>
      </c>
      <c r="I99" s="37">
        <v>0</v>
      </c>
      <c r="J99" s="12"/>
      <c r="K99" s="12"/>
    </row>
    <row r="100" spans="1:11" ht="31.5">
      <c r="A100" s="4"/>
      <c r="B100" s="18" t="s">
        <v>189</v>
      </c>
      <c r="C100" s="18"/>
      <c r="D100" s="18" t="s">
        <v>21</v>
      </c>
      <c r="E100" s="32">
        <f t="shared" si="1"/>
        <v>57.02</v>
      </c>
      <c r="F100" s="41">
        <v>0</v>
      </c>
      <c r="G100" s="41">
        <v>0</v>
      </c>
      <c r="H100" s="42">
        <v>57.02</v>
      </c>
      <c r="I100" s="42">
        <v>0</v>
      </c>
      <c r="J100" s="12"/>
      <c r="K100" s="12"/>
    </row>
    <row r="101" spans="1:11" ht="31.5">
      <c r="A101" s="4"/>
      <c r="B101" s="18" t="s">
        <v>190</v>
      </c>
      <c r="C101" s="18"/>
      <c r="D101" s="18" t="s">
        <v>21</v>
      </c>
      <c r="E101" s="32">
        <f t="shared" si="1"/>
        <v>177.51</v>
      </c>
      <c r="F101" s="41">
        <v>0</v>
      </c>
      <c r="G101" s="41">
        <v>0</v>
      </c>
      <c r="H101" s="42">
        <v>177.51</v>
      </c>
      <c r="I101" s="42">
        <v>0</v>
      </c>
      <c r="J101" s="12"/>
      <c r="K101" s="12"/>
    </row>
    <row r="102" spans="1:11" ht="31.5">
      <c r="A102" s="4"/>
      <c r="B102" s="18" t="s">
        <v>339</v>
      </c>
      <c r="C102" s="18"/>
      <c r="D102" s="18" t="s">
        <v>21</v>
      </c>
      <c r="E102" s="32">
        <f t="shared" si="1"/>
        <v>500</v>
      </c>
      <c r="F102" s="41">
        <v>0</v>
      </c>
      <c r="G102" s="41">
        <v>0</v>
      </c>
      <c r="H102" s="42">
        <v>500</v>
      </c>
      <c r="I102" s="37">
        <v>0</v>
      </c>
      <c r="J102" s="12"/>
      <c r="K102" s="12"/>
    </row>
    <row r="103" spans="1:11" ht="99.75">
      <c r="A103" s="4" t="s">
        <v>191</v>
      </c>
      <c r="B103" s="19" t="s">
        <v>34</v>
      </c>
      <c r="C103" s="19"/>
      <c r="D103" s="19"/>
      <c r="E103" s="32">
        <f t="shared" si="1"/>
        <v>3830.33141</v>
      </c>
      <c r="F103" s="40">
        <f>SUM(F104:F108)</f>
        <v>705.365</v>
      </c>
      <c r="G103" s="40">
        <f>SUM(G104:G108)</f>
        <v>35.5</v>
      </c>
      <c r="H103" s="40">
        <f>SUM(H104:H108)</f>
        <v>3089.46641</v>
      </c>
      <c r="I103" s="40">
        <f>SUM(I104:I108)</f>
        <v>0</v>
      </c>
      <c r="J103" s="11" t="s">
        <v>246</v>
      </c>
      <c r="K103" s="11" t="s">
        <v>293</v>
      </c>
    </row>
    <row r="104" spans="1:11" ht="31.5">
      <c r="A104" s="4"/>
      <c r="B104" s="18" t="s">
        <v>171</v>
      </c>
      <c r="C104" s="18"/>
      <c r="D104" s="18" t="s">
        <v>21</v>
      </c>
      <c r="E104" s="32">
        <f t="shared" si="1"/>
        <v>350.365</v>
      </c>
      <c r="F104" s="41">
        <v>350.365</v>
      </c>
      <c r="G104" s="41">
        <v>0</v>
      </c>
      <c r="H104" s="42">
        <v>0</v>
      </c>
      <c r="I104" s="37">
        <v>0</v>
      </c>
      <c r="J104" s="12"/>
      <c r="K104" s="12"/>
    </row>
    <row r="105" spans="1:11" ht="31.5">
      <c r="A105" s="4"/>
      <c r="B105" s="18" t="s">
        <v>192</v>
      </c>
      <c r="C105" s="18"/>
      <c r="D105" s="18" t="s">
        <v>21</v>
      </c>
      <c r="E105" s="32">
        <f t="shared" si="1"/>
        <v>35.5</v>
      </c>
      <c r="F105" s="41">
        <v>0</v>
      </c>
      <c r="G105" s="41">
        <v>35.5</v>
      </c>
      <c r="H105" s="42">
        <v>0</v>
      </c>
      <c r="I105" s="37">
        <v>0</v>
      </c>
      <c r="J105" s="12"/>
      <c r="K105" s="12"/>
    </row>
    <row r="106" spans="1:11" ht="31.5">
      <c r="A106" s="4"/>
      <c r="B106" s="18" t="s">
        <v>193</v>
      </c>
      <c r="C106" s="18"/>
      <c r="D106" s="18" t="s">
        <v>21</v>
      </c>
      <c r="E106" s="32">
        <f t="shared" si="1"/>
        <v>355</v>
      </c>
      <c r="F106" s="41">
        <v>355</v>
      </c>
      <c r="G106" s="41">
        <v>0</v>
      </c>
      <c r="H106" s="42">
        <v>0</v>
      </c>
      <c r="I106" s="37">
        <v>0</v>
      </c>
      <c r="J106" s="12"/>
      <c r="K106" s="12"/>
    </row>
    <row r="107" spans="1:11" ht="31.5">
      <c r="A107" s="4"/>
      <c r="B107" s="18" t="s">
        <v>194</v>
      </c>
      <c r="C107" s="18"/>
      <c r="D107" s="18" t="s">
        <v>21</v>
      </c>
      <c r="E107" s="32">
        <f t="shared" si="1"/>
        <v>50</v>
      </c>
      <c r="F107" s="41">
        <v>0</v>
      </c>
      <c r="G107" s="41">
        <v>0</v>
      </c>
      <c r="H107" s="42">
        <v>50</v>
      </c>
      <c r="I107" s="37">
        <v>0</v>
      </c>
      <c r="J107" s="12"/>
      <c r="K107" s="12"/>
    </row>
    <row r="108" spans="1:14" ht="31.5">
      <c r="A108" s="4"/>
      <c r="B108" s="92" t="s">
        <v>195</v>
      </c>
      <c r="C108" s="18"/>
      <c r="D108" s="18" t="s">
        <v>21</v>
      </c>
      <c r="E108" s="32">
        <f t="shared" si="1"/>
        <v>3039.46641</v>
      </c>
      <c r="F108" s="41">
        <v>0</v>
      </c>
      <c r="G108" s="41">
        <v>0</v>
      </c>
      <c r="H108" s="93">
        <f>H110+H111</f>
        <v>3039.46641</v>
      </c>
      <c r="I108" s="42">
        <v>0</v>
      </c>
      <c r="J108" s="12"/>
      <c r="K108" s="12"/>
      <c r="N108">
        <v>-460533.59</v>
      </c>
    </row>
    <row r="109" spans="1:11" ht="15.75">
      <c r="A109" s="4"/>
      <c r="B109" s="2" t="s">
        <v>141</v>
      </c>
      <c r="C109" s="18"/>
      <c r="D109" s="18"/>
      <c r="E109" s="32">
        <f t="shared" si="1"/>
        <v>0</v>
      </c>
      <c r="F109" s="41"/>
      <c r="G109" s="41"/>
      <c r="H109" s="42"/>
      <c r="I109" s="39"/>
      <c r="J109" s="12"/>
      <c r="K109" s="12"/>
    </row>
    <row r="110" spans="1:11" ht="15.75">
      <c r="A110" s="4"/>
      <c r="B110" s="18" t="s">
        <v>142</v>
      </c>
      <c r="C110" s="18"/>
      <c r="D110" s="18"/>
      <c r="E110" s="32">
        <f t="shared" si="1"/>
        <v>2283.22841</v>
      </c>
      <c r="F110" s="41"/>
      <c r="G110" s="41"/>
      <c r="H110" s="42">
        <f>2743.762-460.53359</f>
        <v>2283.22841</v>
      </c>
      <c r="I110" s="42"/>
      <c r="J110" s="12"/>
      <c r="K110" s="12"/>
    </row>
    <row r="111" spans="1:11" ht="31.5">
      <c r="A111" s="4"/>
      <c r="B111" s="18" t="s">
        <v>84</v>
      </c>
      <c r="C111" s="18"/>
      <c r="D111" s="18"/>
      <c r="E111" s="32">
        <f t="shared" si="1"/>
        <v>756.238</v>
      </c>
      <c r="F111" s="41"/>
      <c r="G111" s="41"/>
      <c r="H111" s="42">
        <v>756.238</v>
      </c>
      <c r="I111" s="42"/>
      <c r="J111" s="12"/>
      <c r="K111" s="12"/>
    </row>
    <row r="112" spans="1:11" ht="42.75">
      <c r="A112" s="4" t="s">
        <v>196</v>
      </c>
      <c r="B112" s="19" t="s">
        <v>35</v>
      </c>
      <c r="C112" s="19"/>
      <c r="D112" s="19"/>
      <c r="E112" s="32">
        <f t="shared" si="1"/>
        <v>249.447</v>
      </c>
      <c r="F112" s="40">
        <f>SUM(F113:F114)</f>
        <v>249.447</v>
      </c>
      <c r="G112" s="40">
        <f>SUM(G113:G114)</f>
        <v>0</v>
      </c>
      <c r="H112" s="40">
        <f>SUM(H113:H114)</f>
        <v>0</v>
      </c>
      <c r="I112" s="40">
        <f>SUM(I113:I114)</f>
        <v>0</v>
      </c>
      <c r="J112" s="11"/>
      <c r="K112" s="11" t="s">
        <v>294</v>
      </c>
    </row>
    <row r="113" spans="1:11" ht="31.5">
      <c r="A113" s="4"/>
      <c r="B113" s="18" t="s">
        <v>197</v>
      </c>
      <c r="C113" s="18"/>
      <c r="D113" s="18" t="s">
        <v>21</v>
      </c>
      <c r="E113" s="32">
        <f t="shared" si="1"/>
        <v>64.447</v>
      </c>
      <c r="F113" s="41">
        <v>64.447</v>
      </c>
      <c r="G113" s="41">
        <v>0</v>
      </c>
      <c r="H113" s="42">
        <v>0</v>
      </c>
      <c r="I113" s="37">
        <v>0</v>
      </c>
      <c r="J113" s="12"/>
      <c r="K113" s="12"/>
    </row>
    <row r="114" spans="1:11" ht="31.5">
      <c r="A114" s="4"/>
      <c r="B114" s="18" t="s">
        <v>198</v>
      </c>
      <c r="C114" s="18"/>
      <c r="D114" s="18" t="s">
        <v>21</v>
      </c>
      <c r="E114" s="32">
        <f t="shared" si="1"/>
        <v>185</v>
      </c>
      <c r="F114" s="41">
        <v>185</v>
      </c>
      <c r="G114" s="41">
        <v>0</v>
      </c>
      <c r="H114" s="42">
        <v>0</v>
      </c>
      <c r="I114" s="37">
        <v>0</v>
      </c>
      <c r="J114" s="12"/>
      <c r="K114" s="12"/>
    </row>
    <row r="115" spans="1:11" ht="42.75">
      <c r="A115" s="4" t="s">
        <v>199</v>
      </c>
      <c r="B115" s="19" t="s">
        <v>295</v>
      </c>
      <c r="C115" s="19"/>
      <c r="D115" s="19"/>
      <c r="E115" s="32">
        <f t="shared" si="1"/>
        <v>215.43599999999998</v>
      </c>
      <c r="F115" s="40">
        <f>SUM(F117:F119)</f>
        <v>110.63</v>
      </c>
      <c r="G115" s="40">
        <f>SUM(G117:G119)</f>
        <v>0</v>
      </c>
      <c r="H115" s="40">
        <f>SUM(H116:H119)</f>
        <v>104.806</v>
      </c>
      <c r="I115" s="40">
        <f>SUM(I117:I119)</f>
        <v>0</v>
      </c>
      <c r="J115" s="11"/>
      <c r="K115" s="11" t="s">
        <v>296</v>
      </c>
    </row>
    <row r="116" spans="1:11" ht="31.5">
      <c r="A116" s="4"/>
      <c r="B116" s="92" t="s">
        <v>345</v>
      </c>
      <c r="C116" s="19"/>
      <c r="D116" s="19"/>
      <c r="E116" s="32"/>
      <c r="F116" s="40"/>
      <c r="G116" s="40"/>
      <c r="H116" s="93">
        <v>104.806</v>
      </c>
      <c r="I116" s="40"/>
      <c r="J116" s="11"/>
      <c r="K116" s="11"/>
    </row>
    <row r="117" spans="1:11" ht="31.5">
      <c r="A117" s="4"/>
      <c r="B117" s="18" t="s">
        <v>200</v>
      </c>
      <c r="C117" s="18"/>
      <c r="D117" s="18" t="s">
        <v>21</v>
      </c>
      <c r="E117" s="32">
        <f t="shared" si="1"/>
        <v>39.188</v>
      </c>
      <c r="F117" s="41">
        <v>39.188</v>
      </c>
      <c r="G117" s="41">
        <v>0</v>
      </c>
      <c r="H117" s="42">
        <v>0</v>
      </c>
      <c r="I117" s="37">
        <v>0</v>
      </c>
      <c r="J117" s="12"/>
      <c r="K117" s="12"/>
    </row>
    <row r="118" spans="1:11" ht="31.5">
      <c r="A118" s="4"/>
      <c r="B118" s="18" t="s">
        <v>297</v>
      </c>
      <c r="C118" s="18"/>
      <c r="D118" s="18" t="s">
        <v>21</v>
      </c>
      <c r="E118" s="32">
        <f t="shared" si="1"/>
        <v>71.442</v>
      </c>
      <c r="F118" s="41">
        <v>71.442</v>
      </c>
      <c r="G118" s="41">
        <v>0</v>
      </c>
      <c r="H118" s="42">
        <v>0</v>
      </c>
      <c r="I118" s="37">
        <v>0</v>
      </c>
      <c r="J118" s="12"/>
      <c r="K118" s="12"/>
    </row>
    <row r="119" spans="1:11" ht="60">
      <c r="A119" s="4"/>
      <c r="B119" s="18" t="s">
        <v>330</v>
      </c>
      <c r="C119" s="18"/>
      <c r="D119" s="18" t="s">
        <v>21</v>
      </c>
      <c r="E119" s="32">
        <f t="shared" si="1"/>
        <v>0</v>
      </c>
      <c r="F119" s="41">
        <v>0</v>
      </c>
      <c r="G119" s="41">
        <v>0</v>
      </c>
      <c r="H119" s="42">
        <v>0</v>
      </c>
      <c r="I119" s="37">
        <v>0</v>
      </c>
      <c r="J119" s="12" t="s">
        <v>331</v>
      </c>
      <c r="K119" s="12"/>
    </row>
    <row r="120" spans="1:11" ht="15.75">
      <c r="A120" s="4" t="s">
        <v>201</v>
      </c>
      <c r="B120" s="19" t="s">
        <v>135</v>
      </c>
      <c r="C120" s="19"/>
      <c r="D120" s="19"/>
      <c r="E120" s="32">
        <f t="shared" si="1"/>
        <v>2439.926</v>
      </c>
      <c r="F120" s="40">
        <f>SUM(F121:F123)</f>
        <v>2139.926</v>
      </c>
      <c r="G120" s="40">
        <f>SUM(G121:G123)</f>
        <v>0</v>
      </c>
      <c r="H120" s="40">
        <f>SUM(H121:H123)</f>
        <v>300</v>
      </c>
      <c r="I120" s="40">
        <f>SUM(I121:I123)</f>
        <v>0</v>
      </c>
      <c r="J120" s="11"/>
      <c r="K120" s="11"/>
    </row>
    <row r="121" spans="1:11" ht="31.5">
      <c r="A121" s="4"/>
      <c r="B121" s="18" t="s">
        <v>200</v>
      </c>
      <c r="C121" s="18"/>
      <c r="D121" s="18" t="s">
        <v>21</v>
      </c>
      <c r="E121" s="32">
        <f t="shared" si="1"/>
        <v>39.926</v>
      </c>
      <c r="F121" s="41">
        <v>39.926</v>
      </c>
      <c r="G121" s="41">
        <v>0</v>
      </c>
      <c r="H121" s="42">
        <v>0</v>
      </c>
      <c r="I121" s="37">
        <v>0</v>
      </c>
      <c r="J121" s="12"/>
      <c r="K121" s="12"/>
    </row>
    <row r="122" spans="1:11" ht="63">
      <c r="A122" s="4"/>
      <c r="B122" s="18" t="s">
        <v>298</v>
      </c>
      <c r="C122" s="18"/>
      <c r="D122" s="18" t="s">
        <v>21</v>
      </c>
      <c r="E122" s="32">
        <f t="shared" si="1"/>
        <v>2100</v>
      </c>
      <c r="F122" s="41">
        <v>2100</v>
      </c>
      <c r="G122" s="41">
        <v>0</v>
      </c>
      <c r="H122" s="42">
        <v>0</v>
      </c>
      <c r="I122" s="37">
        <v>0</v>
      </c>
      <c r="J122" s="12" t="s">
        <v>255</v>
      </c>
      <c r="K122" s="12" t="s">
        <v>299</v>
      </c>
    </row>
    <row r="123" spans="1:11" ht="31.5">
      <c r="A123" s="4"/>
      <c r="B123" s="18" t="s">
        <v>202</v>
      </c>
      <c r="C123" s="18"/>
      <c r="D123" s="18" t="s">
        <v>21</v>
      </c>
      <c r="E123" s="32">
        <f t="shared" si="1"/>
        <v>300</v>
      </c>
      <c r="F123" s="41">
        <v>0</v>
      </c>
      <c r="G123" s="41">
        <v>0</v>
      </c>
      <c r="H123" s="42">
        <v>300</v>
      </c>
      <c r="I123" s="37">
        <v>0</v>
      </c>
      <c r="J123" s="12"/>
      <c r="K123" s="12"/>
    </row>
    <row r="124" spans="1:11" ht="60">
      <c r="A124" s="4" t="s">
        <v>203</v>
      </c>
      <c r="B124" s="19" t="s">
        <v>300</v>
      </c>
      <c r="C124" s="19"/>
      <c r="D124" s="19"/>
      <c r="E124" s="32">
        <f t="shared" si="1"/>
        <v>499.265</v>
      </c>
      <c r="F124" s="40">
        <f>SUM(F125:F126)</f>
        <v>199.265</v>
      </c>
      <c r="G124" s="40">
        <f>SUM(G125:G126)</f>
        <v>0</v>
      </c>
      <c r="H124" s="40">
        <f>SUM(H125:H126)</f>
        <v>300</v>
      </c>
      <c r="I124" s="40">
        <f>SUM(I125:I126)</f>
        <v>0</v>
      </c>
      <c r="J124" s="12" t="s">
        <v>256</v>
      </c>
      <c r="K124" s="12" t="s">
        <v>301</v>
      </c>
    </row>
    <row r="125" spans="1:11" ht="15.75">
      <c r="A125" s="4"/>
      <c r="B125" s="18" t="s">
        <v>204</v>
      </c>
      <c r="C125" s="18"/>
      <c r="D125" s="18"/>
      <c r="E125" s="32">
        <f t="shared" si="1"/>
        <v>199.265</v>
      </c>
      <c r="F125" s="41">
        <v>199.265</v>
      </c>
      <c r="G125" s="41">
        <v>0</v>
      </c>
      <c r="H125" s="42">
        <v>0</v>
      </c>
      <c r="I125" s="37">
        <v>0</v>
      </c>
      <c r="J125" s="12"/>
      <c r="K125" s="12"/>
    </row>
    <row r="126" spans="1:11" ht="31.5">
      <c r="A126" s="4"/>
      <c r="B126" s="18" t="s">
        <v>205</v>
      </c>
      <c r="C126" s="18"/>
      <c r="D126" s="18"/>
      <c r="E126" s="32">
        <f t="shared" si="1"/>
        <v>300</v>
      </c>
      <c r="F126" s="41">
        <v>0</v>
      </c>
      <c r="G126" s="41">
        <v>0</v>
      </c>
      <c r="H126" s="42">
        <v>300</v>
      </c>
      <c r="I126" s="37">
        <v>0</v>
      </c>
      <c r="J126" s="12"/>
      <c r="K126" s="12"/>
    </row>
    <row r="127" spans="1:11" ht="45">
      <c r="A127" s="20" t="s">
        <v>206</v>
      </c>
      <c r="B127" s="19" t="s">
        <v>303</v>
      </c>
      <c r="C127" s="19"/>
      <c r="D127" s="19"/>
      <c r="E127" s="32">
        <f t="shared" si="1"/>
        <v>1266.0549999999998</v>
      </c>
      <c r="F127" s="40">
        <f>SUM(F128:F132)</f>
        <v>716.169</v>
      </c>
      <c r="G127" s="40">
        <f>SUM(G128:G132)</f>
        <v>49.886</v>
      </c>
      <c r="H127" s="40">
        <f>SUM(H128:H132)</f>
        <v>500</v>
      </c>
      <c r="I127" s="40">
        <f>SUM(I128:I132)</f>
        <v>0</v>
      </c>
      <c r="J127" s="11"/>
      <c r="K127" s="12" t="s">
        <v>302</v>
      </c>
    </row>
    <row r="128" spans="1:11" ht="31.5">
      <c r="A128" s="20"/>
      <c r="B128" s="18" t="s">
        <v>207</v>
      </c>
      <c r="C128" s="18"/>
      <c r="D128" s="18" t="s">
        <v>21</v>
      </c>
      <c r="E128" s="32">
        <f t="shared" si="1"/>
        <v>146.889</v>
      </c>
      <c r="F128" s="41">
        <v>146.889</v>
      </c>
      <c r="G128" s="41">
        <v>0</v>
      </c>
      <c r="H128" s="42">
        <v>0</v>
      </c>
      <c r="I128" s="37">
        <v>0</v>
      </c>
      <c r="J128" s="12"/>
      <c r="K128" s="12"/>
    </row>
    <row r="129" spans="1:11" ht="31.5">
      <c r="A129" s="20"/>
      <c r="B129" s="18" t="s">
        <v>208</v>
      </c>
      <c r="C129" s="18"/>
      <c r="D129" s="18" t="s">
        <v>21</v>
      </c>
      <c r="E129" s="32">
        <f t="shared" si="1"/>
        <v>446.28</v>
      </c>
      <c r="F129" s="41">
        <v>446.28</v>
      </c>
      <c r="G129" s="41">
        <v>0</v>
      </c>
      <c r="H129" s="42">
        <v>0</v>
      </c>
      <c r="I129" s="37">
        <v>0</v>
      </c>
      <c r="J129" s="12"/>
      <c r="K129" s="12"/>
    </row>
    <row r="130" spans="1:11" ht="31.5">
      <c r="A130" s="20"/>
      <c r="B130" s="18" t="s">
        <v>209</v>
      </c>
      <c r="C130" s="18"/>
      <c r="D130" s="18" t="s">
        <v>21</v>
      </c>
      <c r="E130" s="32">
        <f t="shared" si="1"/>
        <v>49.886</v>
      </c>
      <c r="F130" s="41">
        <v>0</v>
      </c>
      <c r="G130" s="41">
        <v>49.886</v>
      </c>
      <c r="H130" s="42">
        <v>0</v>
      </c>
      <c r="I130" s="37">
        <v>0</v>
      </c>
      <c r="J130" s="12"/>
      <c r="K130" s="12"/>
    </row>
    <row r="131" spans="1:11" ht="31.5">
      <c r="A131" s="20"/>
      <c r="B131" s="18" t="s">
        <v>210</v>
      </c>
      <c r="C131" s="18"/>
      <c r="D131" s="18" t="s">
        <v>21</v>
      </c>
      <c r="E131" s="32">
        <f t="shared" si="1"/>
        <v>123</v>
      </c>
      <c r="F131" s="41">
        <v>123</v>
      </c>
      <c r="G131" s="41">
        <v>0</v>
      </c>
      <c r="H131" s="42">
        <v>0</v>
      </c>
      <c r="I131" s="37">
        <v>0</v>
      </c>
      <c r="J131" s="12"/>
      <c r="K131" s="12"/>
    </row>
    <row r="132" spans="1:11" ht="47.25">
      <c r="A132" s="20"/>
      <c r="B132" s="18" t="s">
        <v>211</v>
      </c>
      <c r="C132" s="18"/>
      <c r="D132" s="18" t="s">
        <v>21</v>
      </c>
      <c r="E132" s="32">
        <f t="shared" si="1"/>
        <v>500</v>
      </c>
      <c r="F132" s="41">
        <v>0</v>
      </c>
      <c r="G132" s="41">
        <v>0</v>
      </c>
      <c r="H132" s="42">
        <v>500</v>
      </c>
      <c r="I132" s="37">
        <v>0</v>
      </c>
      <c r="J132" s="12"/>
      <c r="K132" s="12"/>
    </row>
    <row r="133" spans="1:11" ht="45">
      <c r="A133" s="20" t="s">
        <v>212</v>
      </c>
      <c r="B133" s="19" t="s">
        <v>304</v>
      </c>
      <c r="C133" s="19"/>
      <c r="D133" s="19"/>
      <c r="E133" s="32">
        <f t="shared" si="1"/>
        <v>894.495</v>
      </c>
      <c r="F133" s="40">
        <f>SUM(F134:F138)</f>
        <v>216.495</v>
      </c>
      <c r="G133" s="40">
        <f>SUM(G134:G138)</f>
        <v>478</v>
      </c>
      <c r="H133" s="40">
        <f>SUM(H134:H138)</f>
        <v>200</v>
      </c>
      <c r="I133" s="40">
        <f>SUM(I134:I138)</f>
        <v>0</v>
      </c>
      <c r="J133" s="11"/>
      <c r="K133" s="12" t="s">
        <v>305</v>
      </c>
    </row>
    <row r="134" spans="1:11" ht="31.5">
      <c r="A134" s="20"/>
      <c r="B134" s="18" t="s">
        <v>213</v>
      </c>
      <c r="C134" s="18"/>
      <c r="D134" s="18" t="s">
        <v>21</v>
      </c>
      <c r="E134" s="32">
        <f t="shared" si="1"/>
        <v>149</v>
      </c>
      <c r="F134" s="41">
        <v>149</v>
      </c>
      <c r="G134" s="41">
        <v>0</v>
      </c>
      <c r="H134" s="42">
        <v>0</v>
      </c>
      <c r="I134" s="37">
        <v>0</v>
      </c>
      <c r="J134" s="12"/>
      <c r="K134" s="12"/>
    </row>
    <row r="135" spans="1:11" ht="75">
      <c r="A135" s="20"/>
      <c r="B135" s="18" t="s">
        <v>214</v>
      </c>
      <c r="C135" s="18"/>
      <c r="D135" s="18" t="s">
        <v>21</v>
      </c>
      <c r="E135" s="32">
        <f t="shared" si="1"/>
        <v>110</v>
      </c>
      <c r="F135" s="41">
        <v>0</v>
      </c>
      <c r="G135" s="41">
        <v>110</v>
      </c>
      <c r="H135" s="42">
        <v>0</v>
      </c>
      <c r="I135" s="37">
        <v>0</v>
      </c>
      <c r="J135" s="12" t="s">
        <v>257</v>
      </c>
      <c r="K135" s="12"/>
    </row>
    <row r="136" spans="1:11" ht="45">
      <c r="A136" s="20"/>
      <c r="B136" s="18" t="s">
        <v>215</v>
      </c>
      <c r="C136" s="18"/>
      <c r="D136" s="18" t="s">
        <v>21</v>
      </c>
      <c r="E136" s="91">
        <f t="shared" si="1"/>
        <v>67.495</v>
      </c>
      <c r="F136" s="41">
        <v>67.495</v>
      </c>
      <c r="G136" s="41">
        <v>0</v>
      </c>
      <c r="H136" s="42">
        <v>0</v>
      </c>
      <c r="I136" s="37">
        <v>0</v>
      </c>
      <c r="J136" s="12" t="s">
        <v>258</v>
      </c>
      <c r="K136" s="12"/>
    </row>
    <row r="137" spans="1:11" ht="47.25">
      <c r="A137" s="20"/>
      <c r="B137" s="18" t="s">
        <v>150</v>
      </c>
      <c r="C137" s="18"/>
      <c r="D137" s="18" t="s">
        <v>21</v>
      </c>
      <c r="E137" s="91">
        <f t="shared" si="1"/>
        <v>368</v>
      </c>
      <c r="F137" s="41">
        <v>0</v>
      </c>
      <c r="G137" s="41">
        <v>368</v>
      </c>
      <c r="H137" s="42">
        <v>0</v>
      </c>
      <c r="I137" s="37">
        <v>0</v>
      </c>
      <c r="J137" s="12" t="s">
        <v>258</v>
      </c>
      <c r="K137" s="12"/>
    </row>
    <row r="138" spans="1:11" ht="31.5">
      <c r="A138" s="20"/>
      <c r="B138" s="18" t="s">
        <v>340</v>
      </c>
      <c r="C138" s="18"/>
      <c r="D138" s="18" t="s">
        <v>21</v>
      </c>
      <c r="E138" s="91">
        <f t="shared" si="1"/>
        <v>200</v>
      </c>
      <c r="F138" s="41">
        <v>0</v>
      </c>
      <c r="G138" s="41">
        <v>0</v>
      </c>
      <c r="H138" s="42">
        <v>200</v>
      </c>
      <c r="I138" s="37">
        <v>0</v>
      </c>
      <c r="J138" s="12"/>
      <c r="K138" s="12"/>
    </row>
    <row r="139" spans="1:11" ht="57">
      <c r="A139" s="20" t="s">
        <v>216</v>
      </c>
      <c r="B139" s="19" t="s">
        <v>306</v>
      </c>
      <c r="C139" s="19"/>
      <c r="D139" s="19"/>
      <c r="E139" s="91">
        <f t="shared" si="1"/>
        <v>588.922</v>
      </c>
      <c r="F139" s="40">
        <f>SUM(F140:F145)</f>
        <v>528.922</v>
      </c>
      <c r="G139" s="40">
        <f>SUM(G140:G145)</f>
        <v>0</v>
      </c>
      <c r="H139" s="40">
        <f>SUM(H140:H145)</f>
        <v>60</v>
      </c>
      <c r="I139" s="40">
        <f>SUM(I140:I145)</f>
        <v>0</v>
      </c>
      <c r="J139" s="11" t="s">
        <v>258</v>
      </c>
      <c r="K139" s="12" t="s">
        <v>285</v>
      </c>
    </row>
    <row r="140" spans="1:11" ht="31.5">
      <c r="A140" s="20"/>
      <c r="B140" s="18" t="s">
        <v>208</v>
      </c>
      <c r="C140" s="18"/>
      <c r="D140" s="18" t="s">
        <v>21</v>
      </c>
      <c r="E140" s="32">
        <f t="shared" si="1"/>
        <v>210.3</v>
      </c>
      <c r="F140" s="41">
        <v>210.3</v>
      </c>
      <c r="G140" s="41">
        <v>0</v>
      </c>
      <c r="H140" s="42">
        <v>0</v>
      </c>
      <c r="I140" s="37">
        <v>0</v>
      </c>
      <c r="J140" s="12"/>
      <c r="K140" s="12"/>
    </row>
    <row r="141" spans="1:11" ht="31.5">
      <c r="A141" s="20"/>
      <c r="B141" s="18" t="s">
        <v>217</v>
      </c>
      <c r="C141" s="18"/>
      <c r="D141" s="18" t="s">
        <v>21</v>
      </c>
      <c r="E141" s="32">
        <f t="shared" si="1"/>
        <v>287.6</v>
      </c>
      <c r="F141" s="41">
        <v>287.6</v>
      </c>
      <c r="G141" s="41">
        <v>0</v>
      </c>
      <c r="H141" s="42">
        <v>0</v>
      </c>
      <c r="I141" s="37">
        <v>0</v>
      </c>
      <c r="J141" s="12"/>
      <c r="K141" s="12"/>
    </row>
    <row r="142" spans="1:11" ht="31.5">
      <c r="A142" s="20"/>
      <c r="B142" s="18" t="s">
        <v>218</v>
      </c>
      <c r="C142" s="18"/>
      <c r="D142" s="18" t="s">
        <v>21</v>
      </c>
      <c r="E142" s="32">
        <f aca="true" t="shared" si="2" ref="E142:E207">F142+G142+H142+I142</f>
        <v>31.022</v>
      </c>
      <c r="F142" s="41">
        <v>31.022</v>
      </c>
      <c r="G142" s="41">
        <v>0</v>
      </c>
      <c r="H142" s="42">
        <v>0</v>
      </c>
      <c r="I142" s="37">
        <v>0</v>
      </c>
      <c r="J142" s="12"/>
      <c r="K142" s="12"/>
    </row>
    <row r="143" spans="1:14" ht="94.5">
      <c r="A143" s="20"/>
      <c r="B143" s="18" t="s">
        <v>332</v>
      </c>
      <c r="C143" s="18"/>
      <c r="D143" s="18" t="s">
        <v>21</v>
      </c>
      <c r="E143" s="32">
        <f t="shared" si="2"/>
        <v>0</v>
      </c>
      <c r="F143" s="41">
        <v>0</v>
      </c>
      <c r="G143" s="41">
        <v>0</v>
      </c>
      <c r="H143" s="42">
        <v>0</v>
      </c>
      <c r="I143" s="37">
        <f>20-20</f>
        <v>0</v>
      </c>
      <c r="J143" s="12"/>
      <c r="K143" s="12"/>
      <c r="N143" t="s">
        <v>338</v>
      </c>
    </row>
    <row r="144" spans="1:14" ht="31.5">
      <c r="A144" s="20"/>
      <c r="B144" s="18" t="s">
        <v>333</v>
      </c>
      <c r="C144" s="18"/>
      <c r="D144" s="18" t="s">
        <v>21</v>
      </c>
      <c r="E144" s="32">
        <f t="shared" si="2"/>
        <v>0</v>
      </c>
      <c r="F144" s="41">
        <v>0</v>
      </c>
      <c r="G144" s="41">
        <v>0</v>
      </c>
      <c r="H144" s="42">
        <v>0</v>
      </c>
      <c r="I144" s="37">
        <f>200-200</f>
        <v>0</v>
      </c>
      <c r="J144" s="12"/>
      <c r="K144" s="12"/>
      <c r="N144" t="s">
        <v>338</v>
      </c>
    </row>
    <row r="145" spans="1:11" ht="47.25">
      <c r="A145" s="20"/>
      <c r="B145" s="18" t="s">
        <v>219</v>
      </c>
      <c r="C145" s="18"/>
      <c r="D145" s="18" t="s">
        <v>21</v>
      </c>
      <c r="E145" s="32">
        <f t="shared" si="2"/>
        <v>60</v>
      </c>
      <c r="F145" s="41">
        <v>0</v>
      </c>
      <c r="G145" s="41">
        <v>0</v>
      </c>
      <c r="H145" s="42">
        <v>60</v>
      </c>
      <c r="I145" s="37">
        <v>0</v>
      </c>
      <c r="J145" s="12"/>
      <c r="K145" s="12"/>
    </row>
    <row r="146" spans="1:11" ht="49.5" customHeight="1">
      <c r="A146" s="20" t="s">
        <v>220</v>
      </c>
      <c r="B146" s="19" t="s">
        <v>36</v>
      </c>
      <c r="C146" s="19"/>
      <c r="D146" s="19"/>
      <c r="E146" s="32">
        <f t="shared" si="2"/>
        <v>2820.66659</v>
      </c>
      <c r="F146" s="40">
        <f>SUM(F147:F150)</f>
        <v>0</v>
      </c>
      <c r="G146" s="40">
        <f>SUM(G147:G150)</f>
        <v>20</v>
      </c>
      <c r="H146" s="94">
        <f>SUM(H147:H150)</f>
        <v>2800.66659</v>
      </c>
      <c r="I146" s="40">
        <f>SUM(I147:I150)</f>
        <v>0</v>
      </c>
      <c r="J146" s="11" t="s">
        <v>258</v>
      </c>
      <c r="K146" s="12" t="s">
        <v>307</v>
      </c>
    </row>
    <row r="147" spans="1:11" ht="24.75" customHeight="1">
      <c r="A147" s="20"/>
      <c r="B147" s="18" t="s">
        <v>221</v>
      </c>
      <c r="C147" s="18"/>
      <c r="D147" s="18" t="s">
        <v>21</v>
      </c>
      <c r="E147" s="34">
        <f t="shared" si="2"/>
        <v>20</v>
      </c>
      <c r="F147" s="41">
        <v>0</v>
      </c>
      <c r="G147" s="41">
        <v>20</v>
      </c>
      <c r="H147" s="93">
        <v>0</v>
      </c>
      <c r="I147" s="37">
        <v>0</v>
      </c>
      <c r="J147" s="12"/>
      <c r="K147" s="12"/>
    </row>
    <row r="148" spans="1:14" ht="27.75" customHeight="1">
      <c r="A148" s="20"/>
      <c r="B148" s="92" t="s">
        <v>222</v>
      </c>
      <c r="C148" s="18"/>
      <c r="D148" s="18" t="s">
        <v>21</v>
      </c>
      <c r="E148" s="34">
        <f t="shared" si="2"/>
        <v>630.14815</v>
      </c>
      <c r="F148" s="41">
        <v>0</v>
      </c>
      <c r="G148" s="41">
        <v>0</v>
      </c>
      <c r="H148" s="93">
        <f>811.44-181.29185</f>
        <v>630.14815</v>
      </c>
      <c r="I148" s="37">
        <v>0</v>
      </c>
      <c r="J148" s="12"/>
      <c r="K148" s="12"/>
      <c r="N148">
        <v>-181291.85</v>
      </c>
    </row>
    <row r="149" spans="1:14" ht="31.5">
      <c r="A149" s="20"/>
      <c r="B149" s="92" t="s">
        <v>223</v>
      </c>
      <c r="C149" s="18"/>
      <c r="D149" s="18" t="s">
        <v>21</v>
      </c>
      <c r="E149" s="34">
        <f t="shared" si="2"/>
        <v>554.5573</v>
      </c>
      <c r="F149" s="41">
        <v>0</v>
      </c>
      <c r="G149" s="41">
        <v>0</v>
      </c>
      <c r="H149" s="93">
        <f>1200-645.4427</f>
        <v>554.5573</v>
      </c>
      <c r="I149" s="37">
        <v>0</v>
      </c>
      <c r="J149" s="12"/>
      <c r="K149" s="12"/>
      <c r="N149">
        <v>-645442.7</v>
      </c>
    </row>
    <row r="150" spans="1:14" ht="31.5">
      <c r="A150" s="20"/>
      <c r="B150" s="92" t="s">
        <v>329</v>
      </c>
      <c r="C150" s="18"/>
      <c r="D150" s="18" t="s">
        <v>21</v>
      </c>
      <c r="E150" s="32">
        <f t="shared" si="2"/>
        <v>1615.96114</v>
      </c>
      <c r="F150" s="41">
        <v>0</v>
      </c>
      <c r="G150" s="41">
        <v>0</v>
      </c>
      <c r="H150" s="93">
        <f>3000-1384.03886</f>
        <v>1615.96114</v>
      </c>
      <c r="I150" s="37">
        <v>0</v>
      </c>
      <c r="J150" s="12"/>
      <c r="K150" s="12"/>
      <c r="N150">
        <v>-1384038.86</v>
      </c>
    </row>
    <row r="151" spans="1:11" ht="45">
      <c r="A151" s="20" t="s">
        <v>224</v>
      </c>
      <c r="B151" s="19" t="s">
        <v>70</v>
      </c>
      <c r="C151" s="19"/>
      <c r="D151" s="19"/>
      <c r="E151" s="32">
        <f t="shared" si="2"/>
        <v>7748.686000000001</v>
      </c>
      <c r="F151" s="40">
        <f>SUM(F152:F162)</f>
        <v>7133.8</v>
      </c>
      <c r="G151" s="40">
        <f>SUM(G152:G162)</f>
        <v>196.84</v>
      </c>
      <c r="H151" s="40">
        <f>SUM(H152:H162)</f>
        <v>418.046</v>
      </c>
      <c r="I151" s="40">
        <f>SUM(I152:I162)</f>
        <v>0</v>
      </c>
      <c r="J151" s="11"/>
      <c r="K151" s="12" t="s">
        <v>308</v>
      </c>
    </row>
    <row r="152" spans="1:11" ht="31.5">
      <c r="A152" s="20"/>
      <c r="B152" s="18" t="s">
        <v>225</v>
      </c>
      <c r="C152" s="18"/>
      <c r="D152" s="18" t="s">
        <v>21</v>
      </c>
      <c r="E152" s="32">
        <f t="shared" si="2"/>
        <v>27</v>
      </c>
      <c r="F152" s="41">
        <v>0</v>
      </c>
      <c r="G152" s="41">
        <v>27</v>
      </c>
      <c r="H152" s="42">
        <v>0</v>
      </c>
      <c r="I152" s="37">
        <v>0</v>
      </c>
      <c r="J152" s="12"/>
      <c r="K152" s="12"/>
    </row>
    <row r="153" spans="1:11" ht="47.25">
      <c r="A153" s="20"/>
      <c r="B153" s="18" t="s">
        <v>226</v>
      </c>
      <c r="C153" s="18"/>
      <c r="D153" s="18" t="s">
        <v>21</v>
      </c>
      <c r="E153" s="32">
        <f t="shared" si="2"/>
        <v>20</v>
      </c>
      <c r="F153" s="41">
        <v>0</v>
      </c>
      <c r="G153" s="41">
        <v>20</v>
      </c>
      <c r="H153" s="42">
        <v>0</v>
      </c>
      <c r="I153" s="37">
        <v>0</v>
      </c>
      <c r="J153" s="12"/>
      <c r="K153" s="12"/>
    </row>
    <row r="154" spans="1:11" ht="31.5">
      <c r="A154" s="20"/>
      <c r="B154" s="18" t="s">
        <v>337</v>
      </c>
      <c r="C154" s="18"/>
      <c r="D154" s="18" t="s">
        <v>21</v>
      </c>
      <c r="E154" s="32">
        <f t="shared" si="2"/>
        <v>99.84</v>
      </c>
      <c r="F154" s="41">
        <v>0</v>
      </c>
      <c r="G154" s="41">
        <v>99.84</v>
      </c>
      <c r="H154" s="42">
        <v>0</v>
      </c>
      <c r="I154" s="37">
        <v>0</v>
      </c>
      <c r="J154" s="12"/>
      <c r="K154" s="12"/>
    </row>
    <row r="155" spans="1:13" s="89" customFormat="1" ht="31.5">
      <c r="A155" s="20"/>
      <c r="B155" s="92" t="s">
        <v>335</v>
      </c>
      <c r="C155" s="18"/>
      <c r="D155" s="18" t="s">
        <v>21</v>
      </c>
      <c r="E155" s="43">
        <f t="shared" si="2"/>
        <v>0</v>
      </c>
      <c r="F155" s="41">
        <v>0</v>
      </c>
      <c r="G155" s="41">
        <v>0</v>
      </c>
      <c r="H155" s="93">
        <f>300-104.806-195.194</f>
        <v>0</v>
      </c>
      <c r="I155" s="37">
        <v>0</v>
      </c>
      <c r="J155" s="88"/>
      <c r="K155" s="88"/>
      <c r="M155" s="89" t="s">
        <v>344</v>
      </c>
    </row>
    <row r="156" spans="1:11" s="89" customFormat="1" ht="47.25">
      <c r="A156" s="20"/>
      <c r="B156" s="18" t="s">
        <v>334</v>
      </c>
      <c r="C156" s="18"/>
      <c r="D156" s="18" t="s">
        <v>21</v>
      </c>
      <c r="E156" s="43">
        <f t="shared" si="2"/>
        <v>200</v>
      </c>
      <c r="F156" s="41">
        <v>0</v>
      </c>
      <c r="G156" s="41">
        <v>0</v>
      </c>
      <c r="H156" s="42">
        <v>200</v>
      </c>
      <c r="I156" s="37">
        <v>0</v>
      </c>
      <c r="J156" s="88"/>
      <c r="K156" s="88"/>
    </row>
    <row r="157" spans="1:11" ht="24.75" customHeight="1">
      <c r="A157" s="20"/>
      <c r="B157" s="18" t="s">
        <v>227</v>
      </c>
      <c r="C157" s="18"/>
      <c r="D157" s="18" t="s">
        <v>21</v>
      </c>
      <c r="E157" s="32">
        <f t="shared" si="2"/>
        <v>50</v>
      </c>
      <c r="F157" s="41">
        <v>0</v>
      </c>
      <c r="G157" s="41">
        <v>50</v>
      </c>
      <c r="H157" s="42">
        <v>0</v>
      </c>
      <c r="I157" s="37">
        <v>0</v>
      </c>
      <c r="J157" s="12"/>
      <c r="K157" s="12"/>
    </row>
    <row r="158" spans="1:11" ht="45">
      <c r="A158" s="20"/>
      <c r="B158" s="18" t="s">
        <v>228</v>
      </c>
      <c r="C158" s="18"/>
      <c r="D158" s="62" t="s">
        <v>22</v>
      </c>
      <c r="E158" s="32">
        <f t="shared" si="2"/>
        <v>4133.8</v>
      </c>
      <c r="F158" s="41">
        <v>4133.8</v>
      </c>
      <c r="G158" s="41">
        <v>0</v>
      </c>
      <c r="H158" s="42">
        <v>0</v>
      </c>
      <c r="I158" s="37">
        <v>0</v>
      </c>
      <c r="J158" s="12" t="s">
        <v>259</v>
      </c>
      <c r="K158" s="12" t="s">
        <v>308</v>
      </c>
    </row>
    <row r="159" spans="1:11" ht="31.5">
      <c r="A159" s="20"/>
      <c r="B159" s="18" t="s">
        <v>229</v>
      </c>
      <c r="C159" s="18"/>
      <c r="D159" s="18" t="s">
        <v>21</v>
      </c>
      <c r="E159" s="32">
        <f t="shared" si="2"/>
        <v>3000</v>
      </c>
      <c r="F159" s="41">
        <v>3000</v>
      </c>
      <c r="G159" s="41">
        <v>0</v>
      </c>
      <c r="H159" s="42">
        <v>0</v>
      </c>
      <c r="I159" s="37">
        <v>0</v>
      </c>
      <c r="J159" s="12"/>
      <c r="K159" s="12"/>
    </row>
    <row r="160" spans="1:11" ht="31.5">
      <c r="A160" s="20"/>
      <c r="B160" s="18" t="s">
        <v>94</v>
      </c>
      <c r="C160" s="18"/>
      <c r="D160" s="18" t="s">
        <v>21</v>
      </c>
      <c r="E160" s="32">
        <f t="shared" si="2"/>
        <v>63.7</v>
      </c>
      <c r="F160" s="41">
        <v>0</v>
      </c>
      <c r="G160" s="41">
        <v>0</v>
      </c>
      <c r="H160" s="42">
        <f>63.7</f>
        <v>63.7</v>
      </c>
      <c r="I160" s="37">
        <v>0</v>
      </c>
      <c r="J160" s="12"/>
      <c r="K160" s="12"/>
    </row>
    <row r="161" spans="1:11" ht="31.5">
      <c r="A161" s="20"/>
      <c r="B161" s="18" t="s">
        <v>95</v>
      </c>
      <c r="C161" s="18"/>
      <c r="D161" s="18" t="s">
        <v>21</v>
      </c>
      <c r="E161" s="32">
        <f t="shared" si="2"/>
        <v>138.03</v>
      </c>
      <c r="F161" s="41">
        <v>0</v>
      </c>
      <c r="G161" s="41">
        <v>0</v>
      </c>
      <c r="H161" s="42">
        <v>138.03</v>
      </c>
      <c r="I161" s="37">
        <v>0</v>
      </c>
      <c r="J161" s="12"/>
      <c r="K161" s="12"/>
    </row>
    <row r="162" spans="1:11" ht="31.5">
      <c r="A162" s="20"/>
      <c r="B162" s="18" t="s">
        <v>96</v>
      </c>
      <c r="C162" s="18"/>
      <c r="D162" s="18" t="s">
        <v>21</v>
      </c>
      <c r="E162" s="32">
        <f t="shared" si="2"/>
        <v>16.316</v>
      </c>
      <c r="F162" s="41">
        <v>0</v>
      </c>
      <c r="G162" s="41">
        <v>0</v>
      </c>
      <c r="H162" s="42">
        <v>16.316</v>
      </c>
      <c r="I162" s="37">
        <v>0</v>
      </c>
      <c r="J162" s="12"/>
      <c r="K162" s="12"/>
    </row>
    <row r="163" spans="1:11" ht="45">
      <c r="A163" s="20" t="s">
        <v>97</v>
      </c>
      <c r="B163" s="19" t="s">
        <v>37</v>
      </c>
      <c r="C163" s="19"/>
      <c r="D163" s="19"/>
      <c r="E163" s="32">
        <f t="shared" si="2"/>
        <v>1477.638</v>
      </c>
      <c r="F163" s="40">
        <f>SUM(F165:F168)</f>
        <v>0</v>
      </c>
      <c r="G163" s="40">
        <f>SUM(G165:G168)</f>
        <v>0</v>
      </c>
      <c r="H163" s="40">
        <f>SUM(H164:H168)</f>
        <v>1477.638</v>
      </c>
      <c r="I163" s="40">
        <f>SUM(I165:I168)</f>
        <v>0</v>
      </c>
      <c r="J163" s="12" t="s">
        <v>258</v>
      </c>
      <c r="K163" s="12" t="s">
        <v>309</v>
      </c>
    </row>
    <row r="164" spans="1:11" ht="31.5">
      <c r="A164" s="20"/>
      <c r="B164" s="92" t="s">
        <v>346</v>
      </c>
      <c r="C164" s="19"/>
      <c r="D164" s="19"/>
      <c r="E164" s="32"/>
      <c r="F164" s="40"/>
      <c r="G164" s="40"/>
      <c r="H164" s="93">
        <v>195.194</v>
      </c>
      <c r="I164" s="40"/>
      <c r="J164" s="12"/>
      <c r="K164" s="12"/>
    </row>
    <row r="165" spans="1:11" ht="24" customHeight="1">
      <c r="A165" s="20"/>
      <c r="B165" s="18" t="s">
        <v>217</v>
      </c>
      <c r="C165" s="18"/>
      <c r="D165" s="18" t="s">
        <v>21</v>
      </c>
      <c r="E165" s="32">
        <f t="shared" si="2"/>
        <v>0</v>
      </c>
      <c r="F165" s="41">
        <v>0</v>
      </c>
      <c r="G165" s="41"/>
      <c r="H165" s="42">
        <v>0</v>
      </c>
      <c r="I165" s="37">
        <v>0</v>
      </c>
      <c r="J165" s="12"/>
      <c r="K165" s="12"/>
    </row>
    <row r="166" spans="1:11" ht="31.5">
      <c r="A166" s="20"/>
      <c r="B166" s="18" t="s">
        <v>98</v>
      </c>
      <c r="C166" s="18"/>
      <c r="D166" s="18" t="s">
        <v>21</v>
      </c>
      <c r="E166" s="32">
        <f t="shared" si="2"/>
        <v>200</v>
      </c>
      <c r="F166" s="41">
        <v>0</v>
      </c>
      <c r="G166" s="41">
        <v>0</v>
      </c>
      <c r="H166" s="42">
        <v>200</v>
      </c>
      <c r="I166" s="37">
        <v>0</v>
      </c>
      <c r="J166" s="12"/>
      <c r="K166" s="12"/>
    </row>
    <row r="167" spans="1:11" ht="31.5">
      <c r="A167" s="20"/>
      <c r="B167" s="18" t="s">
        <v>341</v>
      </c>
      <c r="C167" s="18"/>
      <c r="D167" s="18" t="s">
        <v>21</v>
      </c>
      <c r="E167" s="32">
        <f t="shared" si="2"/>
        <v>757.65</v>
      </c>
      <c r="F167" s="41">
        <v>0</v>
      </c>
      <c r="G167" s="41">
        <v>0</v>
      </c>
      <c r="H167" s="42">
        <v>757.65</v>
      </c>
      <c r="I167" s="37">
        <v>0</v>
      </c>
      <c r="J167" s="12"/>
      <c r="K167" s="12"/>
    </row>
    <row r="168" spans="1:11" ht="31.5">
      <c r="A168" s="20"/>
      <c r="B168" s="18" t="s">
        <v>202</v>
      </c>
      <c r="C168" s="18"/>
      <c r="D168" s="18" t="s">
        <v>21</v>
      </c>
      <c r="E168" s="32">
        <f t="shared" si="2"/>
        <v>324.794</v>
      </c>
      <c r="F168" s="41">
        <v>0</v>
      </c>
      <c r="G168" s="41">
        <v>0</v>
      </c>
      <c r="H168" s="42">
        <v>324.794</v>
      </c>
      <c r="I168" s="37">
        <v>0</v>
      </c>
      <c r="J168" s="12"/>
      <c r="K168" s="12"/>
    </row>
    <row r="169" spans="1:11" ht="45">
      <c r="A169" s="20" t="s">
        <v>99</v>
      </c>
      <c r="B169" s="19" t="s">
        <v>283</v>
      </c>
      <c r="C169" s="19"/>
      <c r="D169" s="19"/>
      <c r="E169" s="32">
        <f t="shared" si="2"/>
        <v>600</v>
      </c>
      <c r="F169" s="40">
        <f>F170</f>
        <v>0</v>
      </c>
      <c r="G169" s="40">
        <f>G170</f>
        <v>0</v>
      </c>
      <c r="H169" s="40">
        <f>H170</f>
        <v>600</v>
      </c>
      <c r="I169" s="40">
        <f>I170</f>
        <v>0</v>
      </c>
      <c r="J169" s="12" t="s">
        <v>258</v>
      </c>
      <c r="K169" s="12" t="s">
        <v>310</v>
      </c>
    </row>
    <row r="170" spans="1:11" ht="78.75">
      <c r="A170" s="20"/>
      <c r="B170" s="18" t="s">
        <v>342</v>
      </c>
      <c r="C170" s="18"/>
      <c r="D170" s="18" t="s">
        <v>21</v>
      </c>
      <c r="E170" s="32">
        <f t="shared" si="2"/>
        <v>600</v>
      </c>
      <c r="F170" s="41">
        <v>0</v>
      </c>
      <c r="G170" s="41">
        <v>0</v>
      </c>
      <c r="H170" s="42">
        <v>600</v>
      </c>
      <c r="I170" s="37">
        <v>0</v>
      </c>
      <c r="J170" s="12"/>
      <c r="K170" s="12"/>
    </row>
    <row r="171" spans="1:11" ht="60">
      <c r="A171" s="20" t="s">
        <v>100</v>
      </c>
      <c r="B171" s="19" t="s">
        <v>71</v>
      </c>
      <c r="C171" s="18"/>
      <c r="D171" s="18"/>
      <c r="E171" s="32">
        <f t="shared" si="2"/>
        <v>14075.274000000001</v>
      </c>
      <c r="F171" s="40">
        <f>F172+F178+F179+F180+F181+F182+F183+F184+F185+F186+F187+F188+F189+F190+F191+F192</f>
        <v>3293.543</v>
      </c>
      <c r="G171" s="40">
        <f>G172+G178+G179+G180+G181+G182+G183+G184+G185+G186+G187+G188+G189+G190+G191+G192</f>
        <v>3753.061</v>
      </c>
      <c r="H171" s="40">
        <f>H172+H178+H179+H180+H181+H182+H183+H184+H185+H186+H187+H188+H189+H190+H191+H192</f>
        <v>7028.67</v>
      </c>
      <c r="I171" s="40">
        <f>I172+I178+I179+I180+I181+I182+I183+I184+I185+I186+I187+I188+I189+I190+I191+I192</f>
        <v>0</v>
      </c>
      <c r="J171" s="12" t="s">
        <v>258</v>
      </c>
      <c r="K171" s="12" t="s">
        <v>260</v>
      </c>
    </row>
    <row r="172" spans="1:11" ht="37.5" customHeight="1">
      <c r="A172" s="20"/>
      <c r="B172" s="19" t="s">
        <v>157</v>
      </c>
      <c r="C172" s="18"/>
      <c r="D172" s="18"/>
      <c r="E172" s="32">
        <f t="shared" si="2"/>
        <v>2243.56</v>
      </c>
      <c r="F172" s="40">
        <f>SUM(F173:F177)</f>
        <v>617.36</v>
      </c>
      <c r="G172" s="40">
        <f>SUM(G173:G177)</f>
        <v>280</v>
      </c>
      <c r="H172" s="40">
        <f>SUM(H173:H177)</f>
        <v>1346.2</v>
      </c>
      <c r="I172" s="40">
        <f>SUM(I173:I177)</f>
        <v>0</v>
      </c>
      <c r="J172" s="11"/>
      <c r="K172" s="11"/>
    </row>
    <row r="173" spans="1:11" ht="31.5">
      <c r="A173" s="20"/>
      <c r="B173" s="30" t="s">
        <v>101</v>
      </c>
      <c r="C173" s="64" t="s">
        <v>155</v>
      </c>
      <c r="D173" s="18" t="s">
        <v>21</v>
      </c>
      <c r="E173" s="32">
        <f t="shared" si="2"/>
        <v>42.49</v>
      </c>
      <c r="F173" s="41">
        <v>0</v>
      </c>
      <c r="G173" s="41">
        <v>0</v>
      </c>
      <c r="H173" s="42">
        <v>42.49</v>
      </c>
      <c r="I173" s="37">
        <v>0</v>
      </c>
      <c r="J173" s="12"/>
      <c r="K173" s="12"/>
    </row>
    <row r="174" spans="1:11" ht="31.5">
      <c r="A174" s="108"/>
      <c r="B174" s="113" t="s">
        <v>102</v>
      </c>
      <c r="C174" s="115" t="s">
        <v>92</v>
      </c>
      <c r="D174" s="18" t="s">
        <v>21</v>
      </c>
      <c r="E174" s="32">
        <f t="shared" si="2"/>
        <v>1397.3600000000001</v>
      </c>
      <c r="F174" s="41">
        <v>617.36</v>
      </c>
      <c r="G174" s="41">
        <v>280</v>
      </c>
      <c r="H174" s="42">
        <v>500</v>
      </c>
      <c r="I174" s="37">
        <v>0</v>
      </c>
      <c r="J174" s="12"/>
      <c r="K174" s="12"/>
    </row>
    <row r="175" spans="1:11" ht="33" customHeight="1">
      <c r="A175" s="109"/>
      <c r="B175" s="114"/>
      <c r="C175" s="116"/>
      <c r="D175" s="18" t="s">
        <v>23</v>
      </c>
      <c r="E175" s="32">
        <f t="shared" si="2"/>
        <v>500</v>
      </c>
      <c r="F175" s="41">
        <v>0</v>
      </c>
      <c r="G175" s="41">
        <v>0</v>
      </c>
      <c r="H175" s="42">
        <f>500</f>
        <v>500</v>
      </c>
      <c r="I175" s="37">
        <v>0</v>
      </c>
      <c r="J175" s="12"/>
      <c r="K175" s="12"/>
    </row>
    <row r="176" spans="1:11" ht="31.5">
      <c r="A176" s="20"/>
      <c r="B176" s="30" t="s">
        <v>103</v>
      </c>
      <c r="C176" s="64" t="s">
        <v>104</v>
      </c>
      <c r="D176" s="18" t="s">
        <v>21</v>
      </c>
      <c r="E176" s="32">
        <f t="shared" si="2"/>
        <v>213.62</v>
      </c>
      <c r="F176" s="41">
        <v>0</v>
      </c>
      <c r="G176" s="41">
        <v>0</v>
      </c>
      <c r="H176" s="42">
        <v>213.62</v>
      </c>
      <c r="I176" s="37">
        <v>0</v>
      </c>
      <c r="J176" s="12"/>
      <c r="K176" s="12"/>
    </row>
    <row r="177" spans="1:11" ht="31.5">
      <c r="A177" s="20"/>
      <c r="B177" s="30" t="s">
        <v>105</v>
      </c>
      <c r="C177" s="64" t="s">
        <v>106</v>
      </c>
      <c r="D177" s="18" t="s">
        <v>21</v>
      </c>
      <c r="E177" s="32">
        <f t="shared" si="2"/>
        <v>90.09</v>
      </c>
      <c r="F177" s="41">
        <v>0</v>
      </c>
      <c r="G177" s="41">
        <v>0</v>
      </c>
      <c r="H177" s="42">
        <v>90.09</v>
      </c>
      <c r="I177" s="37">
        <v>0</v>
      </c>
      <c r="J177" s="12"/>
      <c r="K177" s="12"/>
    </row>
    <row r="178" spans="1:11" ht="31.5">
      <c r="A178" s="20"/>
      <c r="B178" s="19" t="s">
        <v>303</v>
      </c>
      <c r="C178" s="2"/>
      <c r="D178" s="18" t="s">
        <v>21</v>
      </c>
      <c r="E178" s="32">
        <f t="shared" si="2"/>
        <v>1765.685</v>
      </c>
      <c r="F178" s="41">
        <v>437.224</v>
      </c>
      <c r="G178" s="41">
        <v>328.461</v>
      </c>
      <c r="H178" s="40">
        <v>1000</v>
      </c>
      <c r="I178" s="37">
        <v>0</v>
      </c>
      <c r="J178" s="11"/>
      <c r="K178" s="11"/>
    </row>
    <row r="179" spans="1:11" ht="31.5">
      <c r="A179" s="20"/>
      <c r="B179" s="19" t="s">
        <v>33</v>
      </c>
      <c r="C179" s="2"/>
      <c r="D179" s="18" t="s">
        <v>21</v>
      </c>
      <c r="E179" s="32">
        <f t="shared" si="2"/>
        <v>1223.004</v>
      </c>
      <c r="F179" s="41">
        <v>423.004</v>
      </c>
      <c r="G179" s="41">
        <v>300</v>
      </c>
      <c r="H179" s="40">
        <v>500</v>
      </c>
      <c r="I179" s="37">
        <v>0</v>
      </c>
      <c r="J179" s="11"/>
      <c r="K179" s="11"/>
    </row>
    <row r="180" spans="1:11" ht="31.5">
      <c r="A180" s="108"/>
      <c r="B180" s="118" t="s">
        <v>34</v>
      </c>
      <c r="C180" s="2"/>
      <c r="D180" s="18" t="s">
        <v>21</v>
      </c>
      <c r="E180" s="32">
        <f t="shared" si="2"/>
        <v>1148.674</v>
      </c>
      <c r="F180" s="41">
        <v>322.874</v>
      </c>
      <c r="G180" s="41">
        <v>325.8</v>
      </c>
      <c r="H180" s="40">
        <v>500</v>
      </c>
      <c r="I180" s="37">
        <v>0</v>
      </c>
      <c r="J180" s="11"/>
      <c r="K180" s="11"/>
    </row>
    <row r="181" spans="1:11" ht="15.75">
      <c r="A181" s="109"/>
      <c r="B181" s="119"/>
      <c r="C181" s="2"/>
      <c r="D181" s="18" t="s">
        <v>23</v>
      </c>
      <c r="E181" s="32">
        <f t="shared" si="2"/>
        <v>500</v>
      </c>
      <c r="F181" s="41">
        <v>0</v>
      </c>
      <c r="G181" s="41">
        <v>0</v>
      </c>
      <c r="H181" s="40">
        <f>500</f>
        <v>500</v>
      </c>
      <c r="I181" s="37">
        <v>0</v>
      </c>
      <c r="J181" s="11"/>
      <c r="K181" s="11"/>
    </row>
    <row r="182" spans="1:11" ht="31.5">
      <c r="A182" s="20"/>
      <c r="B182" s="19" t="s">
        <v>304</v>
      </c>
      <c r="C182" s="2"/>
      <c r="D182" s="18" t="s">
        <v>21</v>
      </c>
      <c r="E182" s="32">
        <f t="shared" si="2"/>
        <v>693.9</v>
      </c>
      <c r="F182" s="41">
        <v>193.9</v>
      </c>
      <c r="G182" s="41">
        <v>200</v>
      </c>
      <c r="H182" s="40">
        <v>300</v>
      </c>
      <c r="I182" s="37">
        <v>0</v>
      </c>
      <c r="J182" s="11"/>
      <c r="K182" s="11"/>
    </row>
    <row r="183" spans="1:11" ht="31.5">
      <c r="A183" s="20"/>
      <c r="B183" s="19" t="s">
        <v>70</v>
      </c>
      <c r="C183" s="2" t="s">
        <v>154</v>
      </c>
      <c r="D183" s="18" t="s">
        <v>21</v>
      </c>
      <c r="E183" s="32">
        <f t="shared" si="2"/>
        <v>798.298</v>
      </c>
      <c r="F183" s="41">
        <v>213.798</v>
      </c>
      <c r="G183" s="41">
        <v>360</v>
      </c>
      <c r="H183" s="40">
        <v>224.5</v>
      </c>
      <c r="I183" s="37">
        <v>0</v>
      </c>
      <c r="J183" s="11"/>
      <c r="K183" s="11"/>
    </row>
    <row r="184" spans="1:11" ht="31.5">
      <c r="A184" s="20"/>
      <c r="B184" s="19" t="s">
        <v>35</v>
      </c>
      <c r="C184" s="2"/>
      <c r="D184" s="18" t="s">
        <v>21</v>
      </c>
      <c r="E184" s="32">
        <f t="shared" si="2"/>
        <v>855.62</v>
      </c>
      <c r="F184" s="41">
        <v>355.62</v>
      </c>
      <c r="G184" s="41">
        <v>200</v>
      </c>
      <c r="H184" s="40">
        <v>300</v>
      </c>
      <c r="I184" s="37">
        <v>0</v>
      </c>
      <c r="J184" s="11"/>
      <c r="K184" s="11"/>
    </row>
    <row r="185" spans="1:11" ht="31.5">
      <c r="A185" s="20"/>
      <c r="B185" s="19" t="s">
        <v>300</v>
      </c>
      <c r="C185" s="2"/>
      <c r="D185" s="18" t="s">
        <v>21</v>
      </c>
      <c r="E185" s="32">
        <f t="shared" si="2"/>
        <v>938.6980000000001</v>
      </c>
      <c r="F185" s="41">
        <v>369.968</v>
      </c>
      <c r="G185" s="41">
        <v>200</v>
      </c>
      <c r="H185" s="40">
        <v>368.73</v>
      </c>
      <c r="I185" s="37">
        <v>0</v>
      </c>
      <c r="J185" s="11"/>
      <c r="K185" s="11"/>
    </row>
    <row r="186" spans="1:11" ht="31.5">
      <c r="A186" s="20"/>
      <c r="B186" s="19" t="s">
        <v>295</v>
      </c>
      <c r="C186" s="2"/>
      <c r="D186" s="18" t="s">
        <v>21</v>
      </c>
      <c r="E186" s="32">
        <f t="shared" si="2"/>
        <v>594.5799999999999</v>
      </c>
      <c r="F186" s="41">
        <v>0</v>
      </c>
      <c r="G186" s="41">
        <v>300</v>
      </c>
      <c r="H186" s="40">
        <v>294.58</v>
      </c>
      <c r="I186" s="37">
        <v>0</v>
      </c>
      <c r="J186" s="11"/>
      <c r="K186" s="11"/>
    </row>
    <row r="187" spans="1:11" ht="31.5">
      <c r="A187" s="20"/>
      <c r="B187" s="19" t="s">
        <v>36</v>
      </c>
      <c r="C187" s="2"/>
      <c r="D187" s="18" t="s">
        <v>21</v>
      </c>
      <c r="E187" s="32">
        <f t="shared" si="2"/>
        <v>1259.795</v>
      </c>
      <c r="F187" s="41">
        <v>359.795</v>
      </c>
      <c r="G187" s="41">
        <v>400</v>
      </c>
      <c r="H187" s="40">
        <v>500</v>
      </c>
      <c r="I187" s="37">
        <v>0</v>
      </c>
      <c r="J187" s="11"/>
      <c r="K187" s="11"/>
    </row>
    <row r="188" spans="1:11" ht="31.5">
      <c r="A188" s="20"/>
      <c r="B188" s="19" t="s">
        <v>306</v>
      </c>
      <c r="C188" s="2"/>
      <c r="D188" s="18" t="s">
        <v>21</v>
      </c>
      <c r="E188" s="32">
        <f t="shared" si="2"/>
        <v>494.66</v>
      </c>
      <c r="F188" s="41">
        <v>0</v>
      </c>
      <c r="G188" s="41">
        <v>200</v>
      </c>
      <c r="H188" s="40">
        <v>294.66</v>
      </c>
      <c r="I188" s="37">
        <v>0</v>
      </c>
      <c r="J188" s="11"/>
      <c r="K188" s="11"/>
    </row>
    <row r="189" spans="1:11" ht="31.5">
      <c r="A189" s="20"/>
      <c r="B189" s="19" t="s">
        <v>283</v>
      </c>
      <c r="C189" s="2"/>
      <c r="D189" s="18" t="s">
        <v>21</v>
      </c>
      <c r="E189" s="32">
        <f t="shared" si="2"/>
        <v>400</v>
      </c>
      <c r="F189" s="41">
        <v>0</v>
      </c>
      <c r="G189" s="41">
        <v>100</v>
      </c>
      <c r="H189" s="40">
        <v>300</v>
      </c>
      <c r="I189" s="37">
        <v>0</v>
      </c>
      <c r="J189" s="11"/>
      <c r="K189" s="11"/>
    </row>
    <row r="190" spans="1:11" ht="31.5">
      <c r="A190" s="20"/>
      <c r="B190" s="19" t="s">
        <v>37</v>
      </c>
      <c r="C190" s="2"/>
      <c r="D190" s="18" t="s">
        <v>21</v>
      </c>
      <c r="E190" s="32">
        <f t="shared" si="2"/>
        <v>600</v>
      </c>
      <c r="F190" s="41">
        <v>0</v>
      </c>
      <c r="G190" s="41">
        <v>300</v>
      </c>
      <c r="H190" s="40">
        <v>300</v>
      </c>
      <c r="I190" s="37">
        <v>0</v>
      </c>
      <c r="J190" s="11"/>
      <c r="K190" s="11"/>
    </row>
    <row r="191" spans="1:11" ht="31.5">
      <c r="A191" s="20"/>
      <c r="B191" s="19" t="s">
        <v>135</v>
      </c>
      <c r="C191" s="18"/>
      <c r="D191" s="18" t="s">
        <v>21</v>
      </c>
      <c r="E191" s="32">
        <f t="shared" si="2"/>
        <v>500</v>
      </c>
      <c r="F191" s="41">
        <v>0</v>
      </c>
      <c r="G191" s="41">
        <v>200</v>
      </c>
      <c r="H191" s="40">
        <v>300</v>
      </c>
      <c r="I191" s="37">
        <v>0</v>
      </c>
      <c r="J191" s="11"/>
      <c r="K191" s="11"/>
    </row>
    <row r="192" spans="1:11" ht="31.5">
      <c r="A192" s="20"/>
      <c r="B192" s="19" t="s">
        <v>311</v>
      </c>
      <c r="C192" s="18"/>
      <c r="D192" s="18" t="s">
        <v>21</v>
      </c>
      <c r="E192" s="32">
        <f t="shared" si="2"/>
        <v>58.8</v>
      </c>
      <c r="F192" s="41">
        <v>0</v>
      </c>
      <c r="G192" s="41">
        <v>58.8</v>
      </c>
      <c r="H192" s="40">
        <v>0</v>
      </c>
      <c r="I192" s="37">
        <v>0</v>
      </c>
      <c r="J192" s="11"/>
      <c r="K192" s="11"/>
    </row>
    <row r="193" spans="1:11" ht="60">
      <c r="A193" s="20" t="s">
        <v>32</v>
      </c>
      <c r="B193" s="19" t="s">
        <v>107</v>
      </c>
      <c r="C193" s="18"/>
      <c r="D193" s="18"/>
      <c r="E193" s="32">
        <f t="shared" si="2"/>
        <v>899.2240000000002</v>
      </c>
      <c r="F193" s="40">
        <f>SUM(F194:F202)</f>
        <v>899.2240000000002</v>
      </c>
      <c r="G193" s="40">
        <f>SUM(G194:G202)</f>
        <v>0</v>
      </c>
      <c r="H193" s="40">
        <f>SUM(H194:H202)</f>
        <v>0</v>
      </c>
      <c r="I193" s="40">
        <f>SUM(I194:I202)</f>
        <v>0</v>
      </c>
      <c r="J193" s="12" t="s">
        <v>256</v>
      </c>
      <c r="K193" s="12" t="s">
        <v>260</v>
      </c>
    </row>
    <row r="194" spans="1:11" ht="31.5">
      <c r="A194" s="20"/>
      <c r="B194" s="18" t="s">
        <v>33</v>
      </c>
      <c r="C194" s="18"/>
      <c r="D194" s="18" t="s">
        <v>21</v>
      </c>
      <c r="E194" s="32">
        <f t="shared" si="2"/>
        <v>99.973</v>
      </c>
      <c r="F194" s="41">
        <v>99.973</v>
      </c>
      <c r="G194" s="41">
        <v>0</v>
      </c>
      <c r="H194" s="42">
        <v>0</v>
      </c>
      <c r="I194" s="37">
        <v>0</v>
      </c>
      <c r="J194" s="12"/>
      <c r="K194" s="12"/>
    </row>
    <row r="195" spans="1:11" ht="31.5">
      <c r="A195" s="20"/>
      <c r="B195" s="18" t="s">
        <v>304</v>
      </c>
      <c r="C195" s="18"/>
      <c r="D195" s="18" t="s">
        <v>21</v>
      </c>
      <c r="E195" s="32">
        <f t="shared" si="2"/>
        <v>99.982</v>
      </c>
      <c r="F195" s="41">
        <v>99.982</v>
      </c>
      <c r="G195" s="41">
        <v>0</v>
      </c>
      <c r="H195" s="42">
        <v>0</v>
      </c>
      <c r="I195" s="37">
        <v>0</v>
      </c>
      <c r="J195" s="12"/>
      <c r="K195" s="12"/>
    </row>
    <row r="196" spans="1:11" ht="31.5">
      <c r="A196" s="20"/>
      <c r="B196" s="18" t="s">
        <v>36</v>
      </c>
      <c r="C196" s="18"/>
      <c r="D196" s="18" t="s">
        <v>21</v>
      </c>
      <c r="E196" s="32">
        <f t="shared" si="2"/>
        <v>99.886</v>
      </c>
      <c r="F196" s="41">
        <v>99.886</v>
      </c>
      <c r="G196" s="41">
        <v>0</v>
      </c>
      <c r="H196" s="42">
        <v>0</v>
      </c>
      <c r="I196" s="37">
        <v>0</v>
      </c>
      <c r="J196" s="12"/>
      <c r="K196" s="12"/>
    </row>
    <row r="197" spans="1:11" ht="31.5">
      <c r="A197" s="20"/>
      <c r="B197" s="18" t="s">
        <v>300</v>
      </c>
      <c r="C197" s="18"/>
      <c r="D197" s="18" t="s">
        <v>21</v>
      </c>
      <c r="E197" s="32">
        <f t="shared" si="2"/>
        <v>99.995</v>
      </c>
      <c r="F197" s="41">
        <v>99.995</v>
      </c>
      <c r="G197" s="41">
        <v>0</v>
      </c>
      <c r="H197" s="42">
        <v>0</v>
      </c>
      <c r="I197" s="37">
        <v>0</v>
      </c>
      <c r="J197" s="12"/>
      <c r="K197" s="12"/>
    </row>
    <row r="198" spans="1:11" ht="31.5">
      <c r="A198" s="20"/>
      <c r="B198" s="18" t="s">
        <v>35</v>
      </c>
      <c r="C198" s="18"/>
      <c r="D198" s="18" t="s">
        <v>21</v>
      </c>
      <c r="E198" s="32">
        <f t="shared" si="2"/>
        <v>99.969</v>
      </c>
      <c r="F198" s="41">
        <v>99.969</v>
      </c>
      <c r="G198" s="41">
        <v>0</v>
      </c>
      <c r="H198" s="42">
        <v>0</v>
      </c>
      <c r="I198" s="37">
        <v>0</v>
      </c>
      <c r="J198" s="12"/>
      <c r="K198" s="12"/>
    </row>
    <row r="199" spans="1:11" ht="31.5">
      <c r="A199" s="20"/>
      <c r="B199" s="18" t="s">
        <v>34</v>
      </c>
      <c r="C199" s="18"/>
      <c r="D199" s="18" t="s">
        <v>21</v>
      </c>
      <c r="E199" s="32">
        <f t="shared" si="2"/>
        <v>99.934</v>
      </c>
      <c r="F199" s="41">
        <v>99.934</v>
      </c>
      <c r="G199" s="41">
        <v>0</v>
      </c>
      <c r="H199" s="42">
        <v>0</v>
      </c>
      <c r="I199" s="37">
        <v>0</v>
      </c>
      <c r="J199" s="12"/>
      <c r="K199" s="12"/>
    </row>
    <row r="200" spans="1:11" ht="31.5">
      <c r="A200" s="20"/>
      <c r="B200" s="18" t="s">
        <v>303</v>
      </c>
      <c r="C200" s="18"/>
      <c r="D200" s="18" t="s">
        <v>21</v>
      </c>
      <c r="E200" s="32">
        <f t="shared" si="2"/>
        <v>99.921</v>
      </c>
      <c r="F200" s="41">
        <v>99.921</v>
      </c>
      <c r="G200" s="41">
        <v>0</v>
      </c>
      <c r="H200" s="42">
        <v>0</v>
      </c>
      <c r="I200" s="37">
        <v>0</v>
      </c>
      <c r="J200" s="12"/>
      <c r="K200" s="12"/>
    </row>
    <row r="201" spans="1:11" ht="31.5">
      <c r="A201" s="20"/>
      <c r="B201" s="18" t="s">
        <v>70</v>
      </c>
      <c r="C201" s="18"/>
      <c r="D201" s="18" t="s">
        <v>21</v>
      </c>
      <c r="E201" s="32">
        <f t="shared" si="2"/>
        <v>99.647</v>
      </c>
      <c r="F201" s="41">
        <v>99.647</v>
      </c>
      <c r="G201" s="41">
        <v>0</v>
      </c>
      <c r="H201" s="42">
        <v>0</v>
      </c>
      <c r="I201" s="37">
        <v>0</v>
      </c>
      <c r="J201" s="12"/>
      <c r="K201" s="12"/>
    </row>
    <row r="202" spans="1:11" ht="31.5">
      <c r="A202" s="20"/>
      <c r="B202" s="18" t="s">
        <v>282</v>
      </c>
      <c r="C202" s="18"/>
      <c r="D202" s="18" t="s">
        <v>21</v>
      </c>
      <c r="E202" s="32">
        <f t="shared" si="2"/>
        <v>99.917</v>
      </c>
      <c r="F202" s="41">
        <v>99.917</v>
      </c>
      <c r="G202" s="41">
        <v>0</v>
      </c>
      <c r="H202" s="42">
        <v>0</v>
      </c>
      <c r="I202" s="37">
        <v>0</v>
      </c>
      <c r="J202" s="12"/>
      <c r="K202" s="12"/>
    </row>
    <row r="203" spans="1:11" ht="60">
      <c r="A203" s="20" t="s">
        <v>81</v>
      </c>
      <c r="B203" s="19" t="s">
        <v>108</v>
      </c>
      <c r="C203" s="18"/>
      <c r="D203" s="18"/>
      <c r="E203" s="32">
        <f t="shared" si="2"/>
        <v>2697.28</v>
      </c>
      <c r="F203" s="40">
        <f>F204+F212+F219+F220+F223+F227+F231+F232+F233+F238+F239+F240+F241+F242</f>
        <v>1130.659</v>
      </c>
      <c r="G203" s="40">
        <f>G204+G212+G219+G220+G223+G227+G231+G232+G233+G238+G239+G240+G241+G242</f>
        <v>1566.621</v>
      </c>
      <c r="H203" s="40">
        <f>H204+H212+H219+H220+H223+H227+H231+H232+H233+H238+H239+H240+H241+H242</f>
        <v>0</v>
      </c>
      <c r="I203" s="40">
        <f>I204+I212+I219+I220+I223+I227+I231+I232+I233+I238+I239+I240+I241+I242</f>
        <v>0</v>
      </c>
      <c r="J203" s="12" t="s">
        <v>259</v>
      </c>
      <c r="K203" s="12" t="s">
        <v>260</v>
      </c>
    </row>
    <row r="204" spans="1:11" ht="31.5">
      <c r="A204" s="20" t="s">
        <v>109</v>
      </c>
      <c r="B204" s="19" t="s">
        <v>144</v>
      </c>
      <c r="C204" s="18"/>
      <c r="D204" s="18"/>
      <c r="E204" s="32">
        <f t="shared" si="2"/>
        <v>521</v>
      </c>
      <c r="F204" s="40">
        <f>SUM(F205:F211)</f>
        <v>0</v>
      </c>
      <c r="G204" s="40">
        <f>SUM(G205:G211)</f>
        <v>521</v>
      </c>
      <c r="H204" s="40">
        <f>SUM(H205:H211)</f>
        <v>0</v>
      </c>
      <c r="I204" s="40">
        <f>SUM(I205:I211)</f>
        <v>0</v>
      </c>
      <c r="J204" s="11"/>
      <c r="K204" s="11"/>
    </row>
    <row r="205" spans="1:11" ht="31.5">
      <c r="A205" s="21"/>
      <c r="B205" s="18" t="s">
        <v>36</v>
      </c>
      <c r="C205" s="18"/>
      <c r="D205" s="18" t="s">
        <v>21</v>
      </c>
      <c r="E205" s="32">
        <f t="shared" si="2"/>
        <v>50</v>
      </c>
      <c r="F205" s="41">
        <v>0</v>
      </c>
      <c r="G205" s="41">
        <v>50</v>
      </c>
      <c r="H205" s="42">
        <v>0</v>
      </c>
      <c r="I205" s="37">
        <v>0</v>
      </c>
      <c r="J205" s="12"/>
      <c r="K205" s="12"/>
    </row>
    <row r="206" spans="1:11" ht="31.5">
      <c r="A206" s="20"/>
      <c r="B206" s="18" t="s">
        <v>35</v>
      </c>
      <c r="C206" s="18"/>
      <c r="D206" s="18" t="s">
        <v>21</v>
      </c>
      <c r="E206" s="32">
        <f t="shared" si="2"/>
        <v>80</v>
      </c>
      <c r="F206" s="41">
        <v>0</v>
      </c>
      <c r="G206" s="41">
        <v>80</v>
      </c>
      <c r="H206" s="42">
        <v>0</v>
      </c>
      <c r="I206" s="37">
        <v>0</v>
      </c>
      <c r="J206" s="12"/>
      <c r="K206" s="12"/>
    </row>
    <row r="207" spans="1:11" ht="31.5">
      <c r="A207" s="20"/>
      <c r="B207" s="18" t="s">
        <v>295</v>
      </c>
      <c r="C207" s="18"/>
      <c r="D207" s="18" t="s">
        <v>21</v>
      </c>
      <c r="E207" s="32">
        <f t="shared" si="2"/>
        <v>80</v>
      </c>
      <c r="F207" s="41">
        <v>0</v>
      </c>
      <c r="G207" s="41">
        <v>80</v>
      </c>
      <c r="H207" s="42">
        <v>0</v>
      </c>
      <c r="I207" s="37">
        <v>0</v>
      </c>
      <c r="J207" s="12"/>
      <c r="K207" s="12"/>
    </row>
    <row r="208" spans="1:11" ht="31.5">
      <c r="A208" s="20"/>
      <c r="B208" s="18" t="s">
        <v>34</v>
      </c>
      <c r="C208" s="18"/>
      <c r="D208" s="18" t="s">
        <v>21</v>
      </c>
      <c r="E208" s="32">
        <f aca="true" t="shared" si="3" ref="E208:E271">F208+G208+H208+I208</f>
        <v>80</v>
      </c>
      <c r="F208" s="41">
        <v>0</v>
      </c>
      <c r="G208" s="41">
        <v>80</v>
      </c>
      <c r="H208" s="42">
        <v>0</v>
      </c>
      <c r="I208" s="37">
        <v>0</v>
      </c>
      <c r="J208" s="12"/>
      <c r="K208" s="12"/>
    </row>
    <row r="209" spans="1:11" ht="31.5">
      <c r="A209" s="20"/>
      <c r="B209" s="18" t="s">
        <v>37</v>
      </c>
      <c r="C209" s="18"/>
      <c r="D209" s="18" t="s">
        <v>21</v>
      </c>
      <c r="E209" s="32">
        <f t="shared" si="3"/>
        <v>80</v>
      </c>
      <c r="F209" s="41">
        <v>0</v>
      </c>
      <c r="G209" s="41">
        <v>80</v>
      </c>
      <c r="H209" s="42">
        <v>0</v>
      </c>
      <c r="I209" s="37">
        <v>0</v>
      </c>
      <c r="J209" s="12"/>
      <c r="K209" s="12"/>
    </row>
    <row r="210" spans="1:11" ht="31.5">
      <c r="A210" s="20"/>
      <c r="B210" s="18" t="s">
        <v>135</v>
      </c>
      <c r="C210" s="18"/>
      <c r="D210" s="18" t="s">
        <v>21</v>
      </c>
      <c r="E210" s="32">
        <f t="shared" si="3"/>
        <v>80</v>
      </c>
      <c r="F210" s="41">
        <v>0</v>
      </c>
      <c r="G210" s="41">
        <v>80</v>
      </c>
      <c r="H210" s="42">
        <v>0</v>
      </c>
      <c r="I210" s="37">
        <v>0</v>
      </c>
      <c r="J210" s="12"/>
      <c r="K210" s="12"/>
    </row>
    <row r="211" spans="1:11" ht="31.5">
      <c r="A211" s="20"/>
      <c r="B211" s="18" t="s">
        <v>304</v>
      </c>
      <c r="C211" s="18"/>
      <c r="D211" s="18" t="s">
        <v>21</v>
      </c>
      <c r="E211" s="32">
        <f t="shared" si="3"/>
        <v>71</v>
      </c>
      <c r="F211" s="41">
        <v>0</v>
      </c>
      <c r="G211" s="41">
        <v>71</v>
      </c>
      <c r="H211" s="42">
        <v>0</v>
      </c>
      <c r="I211" s="37">
        <v>0</v>
      </c>
      <c r="J211" s="12"/>
      <c r="K211" s="12"/>
    </row>
    <row r="212" spans="1:11" ht="60">
      <c r="A212" s="20" t="s">
        <v>110</v>
      </c>
      <c r="B212" s="19" t="s">
        <v>145</v>
      </c>
      <c r="C212" s="18"/>
      <c r="D212" s="18"/>
      <c r="E212" s="32">
        <f t="shared" si="3"/>
        <v>49.951</v>
      </c>
      <c r="F212" s="40">
        <f>SUM(F213:F218)</f>
        <v>0</v>
      </c>
      <c r="G212" s="40">
        <f>SUM(G213:G218)</f>
        <v>49.951</v>
      </c>
      <c r="H212" s="40">
        <f>SUM(H213:H218)</f>
        <v>0</v>
      </c>
      <c r="I212" s="40">
        <f>SUM(I213:I218)</f>
        <v>0</v>
      </c>
      <c r="J212" s="11"/>
      <c r="K212" s="12" t="s">
        <v>260</v>
      </c>
    </row>
    <row r="213" spans="1:11" ht="31.5">
      <c r="A213" s="20"/>
      <c r="B213" s="18" t="s">
        <v>36</v>
      </c>
      <c r="C213" s="18"/>
      <c r="D213" s="18" t="s">
        <v>21</v>
      </c>
      <c r="E213" s="32">
        <f t="shared" si="3"/>
        <v>10</v>
      </c>
      <c r="F213" s="41">
        <v>0</v>
      </c>
      <c r="G213" s="41">
        <v>10</v>
      </c>
      <c r="H213" s="42">
        <v>0</v>
      </c>
      <c r="I213" s="37">
        <v>0</v>
      </c>
      <c r="J213" s="12"/>
      <c r="K213" s="12"/>
    </row>
    <row r="214" spans="1:11" ht="31.5">
      <c r="A214" s="20"/>
      <c r="B214" s="18" t="s">
        <v>282</v>
      </c>
      <c r="C214" s="18"/>
      <c r="D214" s="18" t="s">
        <v>21</v>
      </c>
      <c r="E214" s="32">
        <f t="shared" si="3"/>
        <v>10</v>
      </c>
      <c r="F214" s="41">
        <v>0</v>
      </c>
      <c r="G214" s="41">
        <v>10</v>
      </c>
      <c r="H214" s="42">
        <v>0</v>
      </c>
      <c r="I214" s="37">
        <v>0</v>
      </c>
      <c r="J214" s="12"/>
      <c r="K214" s="12"/>
    </row>
    <row r="215" spans="1:11" ht="31.5">
      <c r="A215" s="20"/>
      <c r="B215" s="18" t="s">
        <v>8</v>
      </c>
      <c r="C215" s="18"/>
      <c r="D215" s="18" t="s">
        <v>21</v>
      </c>
      <c r="E215" s="32">
        <f t="shared" si="3"/>
        <v>0</v>
      </c>
      <c r="F215" s="41">
        <v>0</v>
      </c>
      <c r="G215" s="41">
        <v>0</v>
      </c>
      <c r="H215" s="42">
        <v>0</v>
      </c>
      <c r="I215" s="37">
        <v>0</v>
      </c>
      <c r="J215" s="12"/>
      <c r="K215" s="12"/>
    </row>
    <row r="216" spans="1:11" ht="31.5">
      <c r="A216" s="20"/>
      <c r="B216" s="18" t="s">
        <v>70</v>
      </c>
      <c r="C216" s="18"/>
      <c r="D216" s="18" t="s">
        <v>21</v>
      </c>
      <c r="E216" s="32">
        <f t="shared" si="3"/>
        <v>20</v>
      </c>
      <c r="F216" s="41">
        <v>0</v>
      </c>
      <c r="G216" s="41">
        <v>20</v>
      </c>
      <c r="H216" s="42">
        <v>0</v>
      </c>
      <c r="I216" s="37">
        <v>0</v>
      </c>
      <c r="J216" s="12"/>
      <c r="K216" s="12"/>
    </row>
    <row r="217" spans="1:11" ht="31.5">
      <c r="A217" s="20"/>
      <c r="B217" s="18" t="s">
        <v>300</v>
      </c>
      <c r="C217" s="18"/>
      <c r="D217" s="18" t="s">
        <v>21</v>
      </c>
      <c r="E217" s="32">
        <f t="shared" si="3"/>
        <v>5.994</v>
      </c>
      <c r="F217" s="41">
        <v>0</v>
      </c>
      <c r="G217" s="41">
        <v>5.994</v>
      </c>
      <c r="H217" s="42">
        <v>0</v>
      </c>
      <c r="I217" s="37">
        <v>0</v>
      </c>
      <c r="J217" s="12"/>
      <c r="K217" s="12"/>
    </row>
    <row r="218" spans="1:11" ht="27.75" customHeight="1">
      <c r="A218" s="20"/>
      <c r="B218" s="18" t="s">
        <v>37</v>
      </c>
      <c r="C218" s="18"/>
      <c r="D218" s="18" t="s">
        <v>21</v>
      </c>
      <c r="E218" s="32">
        <f t="shared" si="3"/>
        <v>3.957</v>
      </c>
      <c r="F218" s="41">
        <v>0</v>
      </c>
      <c r="G218" s="41">
        <v>3.957</v>
      </c>
      <c r="H218" s="42">
        <v>0</v>
      </c>
      <c r="I218" s="37">
        <v>0</v>
      </c>
      <c r="J218" s="12"/>
      <c r="K218" s="12"/>
    </row>
    <row r="219" spans="1:11" ht="60">
      <c r="A219" s="20" t="s">
        <v>111</v>
      </c>
      <c r="B219" s="19" t="s">
        <v>312</v>
      </c>
      <c r="C219" s="18"/>
      <c r="D219" s="18" t="s">
        <v>21</v>
      </c>
      <c r="E219" s="32">
        <f t="shared" si="3"/>
        <v>50</v>
      </c>
      <c r="F219" s="41">
        <v>0</v>
      </c>
      <c r="G219" s="41">
        <v>50</v>
      </c>
      <c r="H219" s="40">
        <v>0</v>
      </c>
      <c r="I219" s="37">
        <v>0</v>
      </c>
      <c r="J219" s="12" t="s">
        <v>261</v>
      </c>
      <c r="K219" s="12" t="s">
        <v>260</v>
      </c>
    </row>
    <row r="220" spans="1:11" ht="60">
      <c r="A220" s="20" t="s">
        <v>112</v>
      </c>
      <c r="B220" s="19" t="s">
        <v>113</v>
      </c>
      <c r="C220" s="18"/>
      <c r="D220" s="18"/>
      <c r="E220" s="32">
        <f t="shared" si="3"/>
        <v>30</v>
      </c>
      <c r="F220" s="40">
        <f>F221+F222</f>
        <v>0</v>
      </c>
      <c r="G220" s="40">
        <f>G221+G222</f>
        <v>30</v>
      </c>
      <c r="H220" s="40">
        <f>H221+H222</f>
        <v>0</v>
      </c>
      <c r="I220" s="40">
        <f>I221+I222</f>
        <v>0</v>
      </c>
      <c r="J220" s="12" t="s">
        <v>261</v>
      </c>
      <c r="K220" s="12" t="s">
        <v>260</v>
      </c>
    </row>
    <row r="221" spans="1:11" ht="31.5">
      <c r="A221" s="20"/>
      <c r="B221" s="18" t="s">
        <v>313</v>
      </c>
      <c r="C221" s="18"/>
      <c r="D221" s="18" t="s">
        <v>21</v>
      </c>
      <c r="E221" s="32">
        <f t="shared" si="3"/>
        <v>25</v>
      </c>
      <c r="F221" s="41">
        <v>0</v>
      </c>
      <c r="G221" s="41">
        <v>25</v>
      </c>
      <c r="H221" s="42">
        <v>0</v>
      </c>
      <c r="I221" s="37">
        <v>0</v>
      </c>
      <c r="J221" s="12"/>
      <c r="K221" s="12"/>
    </row>
    <row r="222" spans="1:11" ht="47.25">
      <c r="A222" s="20"/>
      <c r="B222" s="18" t="s">
        <v>314</v>
      </c>
      <c r="C222" s="18"/>
      <c r="D222" s="18" t="s">
        <v>21</v>
      </c>
      <c r="E222" s="32">
        <f t="shared" si="3"/>
        <v>5</v>
      </c>
      <c r="F222" s="41">
        <v>0</v>
      </c>
      <c r="G222" s="41">
        <v>5</v>
      </c>
      <c r="H222" s="42">
        <v>0</v>
      </c>
      <c r="I222" s="37">
        <v>0</v>
      </c>
      <c r="J222" s="12"/>
      <c r="K222" s="12"/>
    </row>
    <row r="223" spans="1:11" ht="31.5">
      <c r="A223" s="20" t="s">
        <v>114</v>
      </c>
      <c r="B223" s="19" t="s">
        <v>146</v>
      </c>
      <c r="C223" s="18"/>
      <c r="D223" s="18"/>
      <c r="E223" s="32">
        <f t="shared" si="3"/>
        <v>60</v>
      </c>
      <c r="F223" s="40">
        <f>F224+F225+F226</f>
        <v>0</v>
      </c>
      <c r="G223" s="40">
        <f>G224+G225+G226</f>
        <v>60</v>
      </c>
      <c r="H223" s="40">
        <f>H224+H225+H226</f>
        <v>0</v>
      </c>
      <c r="I223" s="40">
        <f>I224+I225+I226</f>
        <v>0</v>
      </c>
      <c r="J223" s="11"/>
      <c r="K223" s="11"/>
    </row>
    <row r="224" spans="1:11" ht="27.75" customHeight="1">
      <c r="A224" s="20"/>
      <c r="B224" s="18" t="s">
        <v>33</v>
      </c>
      <c r="C224" s="18"/>
      <c r="D224" s="18" t="s">
        <v>21</v>
      </c>
      <c r="E224" s="32">
        <f t="shared" si="3"/>
        <v>30</v>
      </c>
      <c r="F224" s="41">
        <v>0</v>
      </c>
      <c r="G224" s="41">
        <v>30</v>
      </c>
      <c r="H224" s="42">
        <v>0</v>
      </c>
      <c r="I224" s="37">
        <v>0</v>
      </c>
      <c r="J224" s="12"/>
      <c r="K224" s="12"/>
    </row>
    <row r="225" spans="1:11" ht="24" customHeight="1">
      <c r="A225" s="20"/>
      <c r="B225" s="18" t="s">
        <v>37</v>
      </c>
      <c r="C225" s="18"/>
      <c r="D225" s="18" t="s">
        <v>21</v>
      </c>
      <c r="E225" s="32">
        <f t="shared" si="3"/>
        <v>0</v>
      </c>
      <c r="F225" s="41">
        <v>0</v>
      </c>
      <c r="G225" s="41">
        <v>0</v>
      </c>
      <c r="H225" s="42">
        <v>0</v>
      </c>
      <c r="I225" s="37">
        <v>0</v>
      </c>
      <c r="J225" s="12"/>
      <c r="K225" s="12"/>
    </row>
    <row r="226" spans="1:11" ht="27" customHeight="1">
      <c r="A226" s="20"/>
      <c r="B226" s="18" t="s">
        <v>135</v>
      </c>
      <c r="C226" s="18"/>
      <c r="D226" s="18" t="s">
        <v>21</v>
      </c>
      <c r="E226" s="32">
        <f t="shared" si="3"/>
        <v>30</v>
      </c>
      <c r="F226" s="41">
        <v>0</v>
      </c>
      <c r="G226" s="41">
        <v>30</v>
      </c>
      <c r="H226" s="42">
        <v>0</v>
      </c>
      <c r="I226" s="37">
        <v>0</v>
      </c>
      <c r="J226" s="12"/>
      <c r="K226" s="12"/>
    </row>
    <row r="227" spans="1:11" ht="60">
      <c r="A227" s="20" t="s">
        <v>115</v>
      </c>
      <c r="B227" s="19" t="s">
        <v>116</v>
      </c>
      <c r="C227" s="18"/>
      <c r="D227" s="18"/>
      <c r="E227" s="32">
        <f t="shared" si="3"/>
        <v>56</v>
      </c>
      <c r="F227" s="40">
        <f>F228+F229+F230</f>
        <v>0</v>
      </c>
      <c r="G227" s="40">
        <f>G228+G229+G230</f>
        <v>56</v>
      </c>
      <c r="H227" s="40">
        <f>H228+H229+H230</f>
        <v>0</v>
      </c>
      <c r="I227" s="40">
        <f>I228+I229+I230</f>
        <v>0</v>
      </c>
      <c r="J227" s="12" t="s">
        <v>259</v>
      </c>
      <c r="K227" s="12" t="s">
        <v>260</v>
      </c>
    </row>
    <row r="228" spans="1:11" ht="31.5">
      <c r="A228" s="20"/>
      <c r="B228" s="18" t="s">
        <v>157</v>
      </c>
      <c r="C228" s="18"/>
      <c r="D228" s="18" t="s">
        <v>21</v>
      </c>
      <c r="E228" s="32">
        <f t="shared" si="3"/>
        <v>10</v>
      </c>
      <c r="F228" s="41">
        <v>0</v>
      </c>
      <c r="G228" s="41">
        <v>10</v>
      </c>
      <c r="H228" s="42">
        <v>0</v>
      </c>
      <c r="I228" s="37">
        <v>0</v>
      </c>
      <c r="J228" s="12"/>
      <c r="K228" s="12"/>
    </row>
    <row r="229" spans="1:11" ht="31.5">
      <c r="A229" s="20"/>
      <c r="B229" s="18" t="s">
        <v>34</v>
      </c>
      <c r="C229" s="18"/>
      <c r="D229" s="18" t="s">
        <v>21</v>
      </c>
      <c r="E229" s="32">
        <f t="shared" si="3"/>
        <v>6</v>
      </c>
      <c r="F229" s="41">
        <v>0</v>
      </c>
      <c r="G229" s="41">
        <v>6</v>
      </c>
      <c r="H229" s="42">
        <v>0</v>
      </c>
      <c r="I229" s="37">
        <v>0</v>
      </c>
      <c r="J229" s="12"/>
      <c r="K229" s="12"/>
    </row>
    <row r="230" spans="1:11" ht="24" customHeight="1">
      <c r="A230" s="20"/>
      <c r="B230" s="18" t="s">
        <v>70</v>
      </c>
      <c r="C230" s="18"/>
      <c r="D230" s="18" t="s">
        <v>21</v>
      </c>
      <c r="E230" s="32">
        <f t="shared" si="3"/>
        <v>40</v>
      </c>
      <c r="F230" s="41">
        <v>0</v>
      </c>
      <c r="G230" s="41">
        <v>40</v>
      </c>
      <c r="H230" s="42">
        <v>0</v>
      </c>
      <c r="I230" s="37">
        <v>0</v>
      </c>
      <c r="J230" s="12"/>
      <c r="K230" s="12"/>
    </row>
    <row r="231" spans="1:11" ht="63">
      <c r="A231" s="20" t="s">
        <v>117</v>
      </c>
      <c r="B231" s="19" t="s">
        <v>315</v>
      </c>
      <c r="C231" s="18"/>
      <c r="D231" s="18" t="s">
        <v>21</v>
      </c>
      <c r="E231" s="32">
        <f t="shared" si="3"/>
        <v>10</v>
      </c>
      <c r="F231" s="41">
        <v>0</v>
      </c>
      <c r="G231" s="41">
        <v>10</v>
      </c>
      <c r="H231" s="40">
        <v>0</v>
      </c>
      <c r="I231" s="37">
        <v>0</v>
      </c>
      <c r="J231" s="12" t="s">
        <v>259</v>
      </c>
      <c r="K231" s="12" t="s">
        <v>260</v>
      </c>
    </row>
    <row r="232" spans="1:11" ht="60">
      <c r="A232" s="20" t="s">
        <v>118</v>
      </c>
      <c r="B232" s="19" t="s">
        <v>316</v>
      </c>
      <c r="C232" s="18"/>
      <c r="D232" s="18" t="s">
        <v>21</v>
      </c>
      <c r="E232" s="32">
        <f t="shared" si="3"/>
        <v>50</v>
      </c>
      <c r="F232" s="41">
        <v>0</v>
      </c>
      <c r="G232" s="41">
        <v>50</v>
      </c>
      <c r="H232" s="40">
        <v>0</v>
      </c>
      <c r="I232" s="37">
        <v>0</v>
      </c>
      <c r="J232" s="12" t="s">
        <v>259</v>
      </c>
      <c r="K232" s="12" t="s">
        <v>260</v>
      </c>
    </row>
    <row r="233" spans="1:11" ht="60">
      <c r="A233" s="20" t="s">
        <v>119</v>
      </c>
      <c r="B233" s="19" t="s">
        <v>120</v>
      </c>
      <c r="C233" s="18"/>
      <c r="D233" s="18"/>
      <c r="E233" s="32">
        <f t="shared" si="3"/>
        <v>179.75</v>
      </c>
      <c r="F233" s="40">
        <f>SUM(F234:F237)</f>
        <v>0</v>
      </c>
      <c r="G233" s="40">
        <f>SUM(G234:G237)</f>
        <v>179.75</v>
      </c>
      <c r="H233" s="40">
        <f>SUM(H234:H237)</f>
        <v>0</v>
      </c>
      <c r="I233" s="40">
        <f>SUM(I234:I237)</f>
        <v>0</v>
      </c>
      <c r="J233" s="11"/>
      <c r="K233" s="12" t="s">
        <v>260</v>
      </c>
    </row>
    <row r="234" spans="1:11" ht="31.5">
      <c r="A234" s="20"/>
      <c r="B234" s="18" t="s">
        <v>35</v>
      </c>
      <c r="C234" s="18"/>
      <c r="D234" s="18" t="s">
        <v>21</v>
      </c>
      <c r="E234" s="32">
        <f t="shared" si="3"/>
        <v>30</v>
      </c>
      <c r="F234" s="41">
        <v>0</v>
      </c>
      <c r="G234" s="41">
        <v>30</v>
      </c>
      <c r="H234" s="42">
        <v>0</v>
      </c>
      <c r="I234" s="37">
        <v>0</v>
      </c>
      <c r="J234" s="12"/>
      <c r="K234" s="12"/>
    </row>
    <row r="235" spans="1:11" ht="31.5">
      <c r="A235" s="20"/>
      <c r="B235" s="18" t="s">
        <v>295</v>
      </c>
      <c r="C235" s="18"/>
      <c r="D235" s="18" t="s">
        <v>21</v>
      </c>
      <c r="E235" s="32">
        <f t="shared" si="3"/>
        <v>40</v>
      </c>
      <c r="F235" s="41">
        <v>0</v>
      </c>
      <c r="G235" s="41">
        <v>40</v>
      </c>
      <c r="H235" s="42">
        <v>0</v>
      </c>
      <c r="I235" s="37">
        <v>0</v>
      </c>
      <c r="J235" s="12"/>
      <c r="K235" s="12"/>
    </row>
    <row r="236" spans="1:11" ht="31.5">
      <c r="A236" s="20"/>
      <c r="B236" s="18" t="s">
        <v>303</v>
      </c>
      <c r="C236" s="18"/>
      <c r="D236" s="18" t="s">
        <v>21</v>
      </c>
      <c r="E236" s="32">
        <f t="shared" si="3"/>
        <v>99.75</v>
      </c>
      <c r="F236" s="41">
        <v>0</v>
      </c>
      <c r="G236" s="41">
        <v>99.75</v>
      </c>
      <c r="H236" s="42">
        <v>0</v>
      </c>
      <c r="I236" s="37">
        <v>0</v>
      </c>
      <c r="J236" s="12"/>
      <c r="K236" s="12"/>
    </row>
    <row r="237" spans="1:11" ht="47.25">
      <c r="A237" s="20"/>
      <c r="B237" s="18" t="s">
        <v>314</v>
      </c>
      <c r="C237" s="18"/>
      <c r="D237" s="18" t="s">
        <v>21</v>
      </c>
      <c r="E237" s="32">
        <f t="shared" si="3"/>
        <v>10</v>
      </c>
      <c r="F237" s="41">
        <v>0</v>
      </c>
      <c r="G237" s="41">
        <v>10</v>
      </c>
      <c r="H237" s="42">
        <v>0</v>
      </c>
      <c r="I237" s="37">
        <v>0</v>
      </c>
      <c r="J237" s="12"/>
      <c r="K237" s="12"/>
    </row>
    <row r="238" spans="1:11" ht="31.5">
      <c r="A238" s="20" t="s">
        <v>121</v>
      </c>
      <c r="B238" s="18" t="s">
        <v>318</v>
      </c>
      <c r="C238" s="18"/>
      <c r="D238" s="18" t="s">
        <v>21</v>
      </c>
      <c r="E238" s="32">
        <f t="shared" si="3"/>
        <v>30</v>
      </c>
      <c r="F238" s="41">
        <v>0</v>
      </c>
      <c r="G238" s="41">
        <v>30</v>
      </c>
      <c r="H238" s="42">
        <v>0</v>
      </c>
      <c r="I238" s="37">
        <v>0</v>
      </c>
      <c r="J238" s="12"/>
      <c r="K238" s="12"/>
    </row>
    <row r="239" spans="1:11" ht="47.25">
      <c r="A239" s="20" t="s">
        <v>122</v>
      </c>
      <c r="B239" s="18" t="s">
        <v>317</v>
      </c>
      <c r="C239" s="18"/>
      <c r="D239" s="18" t="s">
        <v>21</v>
      </c>
      <c r="E239" s="32">
        <f t="shared" si="3"/>
        <v>99.99</v>
      </c>
      <c r="F239" s="41">
        <v>0</v>
      </c>
      <c r="G239" s="41">
        <v>99.99</v>
      </c>
      <c r="H239" s="42">
        <v>0</v>
      </c>
      <c r="I239" s="37">
        <v>0</v>
      </c>
      <c r="J239" s="12"/>
      <c r="K239" s="12"/>
    </row>
    <row r="240" spans="1:11" ht="47.25">
      <c r="A240" s="20" t="s">
        <v>123</v>
      </c>
      <c r="B240" s="18" t="s">
        <v>124</v>
      </c>
      <c r="C240" s="18"/>
      <c r="D240" s="18" t="s">
        <v>21</v>
      </c>
      <c r="E240" s="32">
        <f t="shared" si="3"/>
        <v>99.93</v>
      </c>
      <c r="F240" s="41">
        <v>0</v>
      </c>
      <c r="G240" s="41">
        <v>99.93</v>
      </c>
      <c r="H240" s="42">
        <v>0</v>
      </c>
      <c r="I240" s="37">
        <v>0</v>
      </c>
      <c r="J240" s="12"/>
      <c r="K240" s="12"/>
    </row>
    <row r="241" spans="1:11" ht="48.75" customHeight="1">
      <c r="A241" s="20" t="s">
        <v>125</v>
      </c>
      <c r="B241" s="18" t="s">
        <v>319</v>
      </c>
      <c r="C241" s="18"/>
      <c r="D241" s="18" t="s">
        <v>21</v>
      </c>
      <c r="E241" s="32">
        <f t="shared" si="3"/>
        <v>300</v>
      </c>
      <c r="F241" s="41">
        <v>0</v>
      </c>
      <c r="G241" s="41">
        <v>300</v>
      </c>
      <c r="H241" s="42">
        <v>0</v>
      </c>
      <c r="I241" s="37">
        <v>0</v>
      </c>
      <c r="J241" s="12"/>
      <c r="K241" s="12" t="s">
        <v>320</v>
      </c>
    </row>
    <row r="242" spans="1:11" ht="60">
      <c r="A242" s="20" t="s">
        <v>126</v>
      </c>
      <c r="B242" s="19" t="s">
        <v>127</v>
      </c>
      <c r="C242" s="18"/>
      <c r="D242" s="18"/>
      <c r="E242" s="32">
        <f t="shared" si="3"/>
        <v>1160.659</v>
      </c>
      <c r="F242" s="40">
        <f>SUM(F243:F255)</f>
        <v>1130.659</v>
      </c>
      <c r="G242" s="40">
        <f>SUM(G243:G255)</f>
        <v>30</v>
      </c>
      <c r="H242" s="40">
        <f>SUM(H243:H255)</f>
        <v>0</v>
      </c>
      <c r="I242" s="40">
        <f>SUM(I243:I255)</f>
        <v>0</v>
      </c>
      <c r="J242" s="12" t="s">
        <v>259</v>
      </c>
      <c r="K242" s="12" t="s">
        <v>260</v>
      </c>
    </row>
    <row r="243" spans="1:11" ht="31.5">
      <c r="A243" s="20"/>
      <c r="B243" s="18" t="s">
        <v>300</v>
      </c>
      <c r="C243" s="18"/>
      <c r="D243" s="18" t="s">
        <v>21</v>
      </c>
      <c r="E243" s="32">
        <f t="shared" si="3"/>
        <v>155.25</v>
      </c>
      <c r="F243" s="41">
        <v>155.25</v>
      </c>
      <c r="G243" s="41">
        <v>0</v>
      </c>
      <c r="H243" s="42">
        <v>0</v>
      </c>
      <c r="I243" s="37">
        <v>0</v>
      </c>
      <c r="J243" s="12"/>
      <c r="K243" s="12"/>
    </row>
    <row r="244" spans="1:11" ht="31.5">
      <c r="A244" s="20"/>
      <c r="B244" s="18" t="s">
        <v>304</v>
      </c>
      <c r="C244" s="18"/>
      <c r="D244" s="18" t="s">
        <v>21</v>
      </c>
      <c r="E244" s="32">
        <f t="shared" si="3"/>
        <v>154.215</v>
      </c>
      <c r="F244" s="41">
        <v>154.215</v>
      </c>
      <c r="G244" s="41">
        <v>0</v>
      </c>
      <c r="H244" s="42">
        <v>0</v>
      </c>
      <c r="I244" s="37">
        <v>0</v>
      </c>
      <c r="J244" s="12"/>
      <c r="K244" s="12"/>
    </row>
    <row r="245" spans="1:11" ht="31.5">
      <c r="A245" s="20"/>
      <c r="B245" s="18" t="s">
        <v>33</v>
      </c>
      <c r="C245" s="18"/>
      <c r="D245" s="18" t="s">
        <v>21</v>
      </c>
      <c r="E245" s="32">
        <f t="shared" si="3"/>
        <v>196</v>
      </c>
      <c r="F245" s="41">
        <v>196</v>
      </c>
      <c r="G245" s="41">
        <v>0</v>
      </c>
      <c r="H245" s="42">
        <v>0</v>
      </c>
      <c r="I245" s="37">
        <v>0</v>
      </c>
      <c r="J245" s="12"/>
      <c r="K245" s="12"/>
    </row>
    <row r="246" spans="1:11" ht="34.5" customHeight="1">
      <c r="A246" s="20"/>
      <c r="B246" s="18" t="s">
        <v>282</v>
      </c>
      <c r="C246" s="18"/>
      <c r="D246" s="18" t="s">
        <v>21</v>
      </c>
      <c r="E246" s="32">
        <f t="shared" si="3"/>
        <v>150</v>
      </c>
      <c r="F246" s="41">
        <v>150</v>
      </c>
      <c r="G246" s="41">
        <v>0</v>
      </c>
      <c r="H246" s="42">
        <v>0</v>
      </c>
      <c r="I246" s="37">
        <v>0</v>
      </c>
      <c r="J246" s="12"/>
      <c r="K246" s="12"/>
    </row>
    <row r="247" spans="1:11" ht="31.5">
      <c r="A247" s="20"/>
      <c r="B247" s="18" t="s">
        <v>35</v>
      </c>
      <c r="C247" s="18"/>
      <c r="D247" s="18" t="s">
        <v>21</v>
      </c>
      <c r="E247" s="32">
        <f t="shared" si="3"/>
        <v>69.984</v>
      </c>
      <c r="F247" s="41">
        <v>69.984</v>
      </c>
      <c r="G247" s="41">
        <v>0</v>
      </c>
      <c r="H247" s="42">
        <v>0</v>
      </c>
      <c r="I247" s="37">
        <v>0</v>
      </c>
      <c r="J247" s="12"/>
      <c r="K247" s="12"/>
    </row>
    <row r="248" spans="1:11" ht="31.5">
      <c r="A248" s="20"/>
      <c r="B248" s="18" t="s">
        <v>295</v>
      </c>
      <c r="C248" s="18"/>
      <c r="D248" s="18" t="s">
        <v>21</v>
      </c>
      <c r="E248" s="32">
        <f t="shared" si="3"/>
        <v>60</v>
      </c>
      <c r="F248" s="41">
        <v>60</v>
      </c>
      <c r="G248" s="41">
        <v>0</v>
      </c>
      <c r="H248" s="42">
        <v>0</v>
      </c>
      <c r="I248" s="37">
        <v>0</v>
      </c>
      <c r="J248" s="12"/>
      <c r="K248" s="12"/>
    </row>
    <row r="249" spans="1:11" ht="26.25" customHeight="1">
      <c r="A249" s="20"/>
      <c r="B249" s="18" t="s">
        <v>306</v>
      </c>
      <c r="C249" s="18"/>
      <c r="D249" s="18" t="s">
        <v>21</v>
      </c>
      <c r="E249" s="32">
        <f t="shared" si="3"/>
        <v>45</v>
      </c>
      <c r="F249" s="41">
        <v>45</v>
      </c>
      <c r="G249" s="41">
        <v>0</v>
      </c>
      <c r="H249" s="42">
        <v>0</v>
      </c>
      <c r="I249" s="37">
        <v>0</v>
      </c>
      <c r="J249" s="12"/>
      <c r="K249" s="12"/>
    </row>
    <row r="250" spans="1:11" ht="27" customHeight="1">
      <c r="A250" s="20"/>
      <c r="B250" s="18" t="s">
        <v>37</v>
      </c>
      <c r="C250" s="18"/>
      <c r="D250" s="18" t="s">
        <v>21</v>
      </c>
      <c r="E250" s="32">
        <f t="shared" si="3"/>
        <v>30.24</v>
      </c>
      <c r="F250" s="41">
        <v>30.24</v>
      </c>
      <c r="G250" s="41">
        <v>0</v>
      </c>
      <c r="H250" s="42">
        <v>0</v>
      </c>
      <c r="I250" s="37">
        <v>0</v>
      </c>
      <c r="J250" s="12"/>
      <c r="K250" s="12"/>
    </row>
    <row r="251" spans="1:11" ht="26.25" customHeight="1">
      <c r="A251" s="20"/>
      <c r="B251" s="18" t="s">
        <v>36</v>
      </c>
      <c r="C251" s="18"/>
      <c r="D251" s="18" t="s">
        <v>21</v>
      </c>
      <c r="E251" s="32">
        <f t="shared" si="3"/>
        <v>99.99</v>
      </c>
      <c r="F251" s="41">
        <v>99.99</v>
      </c>
      <c r="G251" s="41">
        <v>0</v>
      </c>
      <c r="H251" s="42">
        <v>0</v>
      </c>
      <c r="I251" s="37">
        <v>0</v>
      </c>
      <c r="J251" s="12"/>
      <c r="K251" s="12"/>
    </row>
    <row r="252" spans="1:11" ht="24.75" customHeight="1">
      <c r="A252" s="20"/>
      <c r="B252" s="18" t="s">
        <v>70</v>
      </c>
      <c r="C252" s="18"/>
      <c r="D252" s="18" t="s">
        <v>21</v>
      </c>
      <c r="E252" s="32">
        <f t="shared" si="3"/>
        <v>60</v>
      </c>
      <c r="F252" s="41">
        <v>60</v>
      </c>
      <c r="G252" s="41">
        <v>0</v>
      </c>
      <c r="H252" s="42">
        <v>0</v>
      </c>
      <c r="I252" s="37">
        <v>0</v>
      </c>
      <c r="J252" s="12"/>
      <c r="K252" s="12"/>
    </row>
    <row r="253" spans="1:11" ht="26.25" customHeight="1">
      <c r="A253" s="20"/>
      <c r="B253" s="18" t="s">
        <v>34</v>
      </c>
      <c r="C253" s="18"/>
      <c r="D253" s="18" t="s">
        <v>21</v>
      </c>
      <c r="E253" s="32">
        <f t="shared" si="3"/>
        <v>64.98</v>
      </c>
      <c r="F253" s="41">
        <v>64.98</v>
      </c>
      <c r="G253" s="41">
        <v>0</v>
      </c>
      <c r="H253" s="42">
        <v>0</v>
      </c>
      <c r="I253" s="37">
        <v>0</v>
      </c>
      <c r="J253" s="12"/>
      <c r="K253" s="12"/>
    </row>
    <row r="254" spans="1:11" ht="50.25" customHeight="1">
      <c r="A254" s="20"/>
      <c r="B254" s="18" t="s">
        <v>314</v>
      </c>
      <c r="C254" s="18"/>
      <c r="D254" s="18" t="s">
        <v>21</v>
      </c>
      <c r="E254" s="32">
        <f t="shared" si="3"/>
        <v>45</v>
      </c>
      <c r="F254" s="41">
        <v>45</v>
      </c>
      <c r="G254" s="41">
        <v>0</v>
      </c>
      <c r="H254" s="42">
        <v>0</v>
      </c>
      <c r="I254" s="37">
        <v>0</v>
      </c>
      <c r="J254" s="12"/>
      <c r="K254" s="12"/>
    </row>
    <row r="255" spans="1:11" ht="21.75" customHeight="1">
      <c r="A255" s="20"/>
      <c r="B255" s="18" t="s">
        <v>283</v>
      </c>
      <c r="C255" s="18"/>
      <c r="D255" s="18"/>
      <c r="E255" s="32">
        <f t="shared" si="3"/>
        <v>30</v>
      </c>
      <c r="F255" s="41">
        <v>0</v>
      </c>
      <c r="G255" s="41">
        <v>30</v>
      </c>
      <c r="H255" s="42">
        <v>0</v>
      </c>
      <c r="I255" s="37">
        <v>0</v>
      </c>
      <c r="J255" s="12"/>
      <c r="K255" s="12"/>
    </row>
    <row r="256" spans="1:11" ht="60">
      <c r="A256" s="20" t="s">
        <v>77</v>
      </c>
      <c r="B256" s="19" t="s">
        <v>128</v>
      </c>
      <c r="C256" s="18"/>
      <c r="D256" s="18"/>
      <c r="E256" s="32">
        <f t="shared" si="3"/>
        <v>1724.3970000000002</v>
      </c>
      <c r="F256" s="40">
        <f>SUM(F257:F260)</f>
        <v>1691.612</v>
      </c>
      <c r="G256" s="40">
        <f>SUM(G257:G260)</f>
        <v>32.785</v>
      </c>
      <c r="H256" s="40">
        <f>SUM(H257:H260)</f>
        <v>0</v>
      </c>
      <c r="I256" s="40">
        <f>SUM(I257:I260)</f>
        <v>0</v>
      </c>
      <c r="J256" s="12" t="s">
        <v>262</v>
      </c>
      <c r="K256" s="12" t="s">
        <v>260</v>
      </c>
    </row>
    <row r="257" spans="1:11" ht="47.25">
      <c r="A257" s="22" t="s">
        <v>129</v>
      </c>
      <c r="B257" s="18" t="s">
        <v>321</v>
      </c>
      <c r="C257" s="18"/>
      <c r="D257" s="18" t="s">
        <v>21</v>
      </c>
      <c r="E257" s="32">
        <f t="shared" si="3"/>
        <v>1691.612</v>
      </c>
      <c r="F257" s="41">
        <v>1691.612</v>
      </c>
      <c r="G257" s="41">
        <v>0</v>
      </c>
      <c r="H257" s="42">
        <v>0</v>
      </c>
      <c r="I257" s="37">
        <v>0</v>
      </c>
      <c r="J257" s="12"/>
      <c r="K257" s="12"/>
    </row>
    <row r="258" spans="1:11" ht="78.75">
      <c r="A258" s="22" t="s">
        <v>130</v>
      </c>
      <c r="B258" s="18" t="s">
        <v>322</v>
      </c>
      <c r="C258" s="18"/>
      <c r="D258" s="18" t="s">
        <v>21</v>
      </c>
      <c r="E258" s="32">
        <f t="shared" si="3"/>
        <v>32.785</v>
      </c>
      <c r="F258" s="41">
        <v>0</v>
      </c>
      <c r="G258" s="41">
        <v>32.785</v>
      </c>
      <c r="H258" s="42">
        <v>0</v>
      </c>
      <c r="I258" s="37">
        <v>0</v>
      </c>
      <c r="J258" s="12"/>
      <c r="K258" s="12"/>
    </row>
    <row r="259" spans="1:11" ht="114.75" customHeight="1">
      <c r="A259" s="22" t="s">
        <v>131</v>
      </c>
      <c r="B259" s="18" t="s">
        <v>280</v>
      </c>
      <c r="C259" s="18"/>
      <c r="D259" s="18" t="s">
        <v>21</v>
      </c>
      <c r="E259" s="32">
        <f t="shared" si="3"/>
        <v>0</v>
      </c>
      <c r="F259" s="41">
        <v>0</v>
      </c>
      <c r="G259" s="41">
        <v>0</v>
      </c>
      <c r="H259" s="42">
        <f>192100-192100</f>
        <v>0</v>
      </c>
      <c r="I259" s="37">
        <v>0</v>
      </c>
      <c r="J259" s="12"/>
      <c r="K259" s="12"/>
    </row>
    <row r="260" spans="1:11" ht="63">
      <c r="A260" s="22" t="s">
        <v>132</v>
      </c>
      <c r="B260" s="18" t="s">
        <v>324</v>
      </c>
      <c r="C260" s="18"/>
      <c r="D260" s="18" t="s">
        <v>21</v>
      </c>
      <c r="E260" s="32">
        <f t="shared" si="3"/>
        <v>0</v>
      </c>
      <c r="F260" s="41">
        <v>0</v>
      </c>
      <c r="G260" s="41">
        <v>0</v>
      </c>
      <c r="H260" s="42">
        <f>1202000-1202000</f>
        <v>0</v>
      </c>
      <c r="I260" s="37">
        <v>0</v>
      </c>
      <c r="J260" s="12"/>
      <c r="K260" s="12"/>
    </row>
    <row r="261" spans="1:11" ht="26.25" customHeight="1">
      <c r="A261" s="7"/>
      <c r="B261" s="10" t="s">
        <v>148</v>
      </c>
      <c r="C261" s="10"/>
      <c r="D261" s="10"/>
      <c r="E261" s="32">
        <f t="shared" si="3"/>
        <v>76365.71947</v>
      </c>
      <c r="F261" s="33">
        <f>F13+F27+F55+F68+F69+F171+F193+F203+F256</f>
        <v>24442.046000000002</v>
      </c>
      <c r="G261" s="33">
        <f>G13+G27+G55+G68+G69+G171+G193+G203+G256</f>
        <v>9031.23</v>
      </c>
      <c r="H261" s="33">
        <f>H13+H27+H55+H68+H69+H171+H193+H203+H256</f>
        <v>42292.44347</v>
      </c>
      <c r="I261" s="33">
        <f>I13+I27+I55+I68+I69+I171+I193+I203+I256</f>
        <v>600</v>
      </c>
      <c r="J261" s="11"/>
      <c r="K261" s="11"/>
    </row>
    <row r="262" spans="1:11" ht="51" customHeight="1">
      <c r="A262" s="27" t="s">
        <v>16</v>
      </c>
      <c r="B262" s="26" t="s">
        <v>17</v>
      </c>
      <c r="C262" s="15"/>
      <c r="D262" s="15"/>
      <c r="E262" s="32">
        <f t="shared" si="3"/>
        <v>0</v>
      </c>
      <c r="F262" s="44"/>
      <c r="G262" s="44"/>
      <c r="H262" s="45"/>
      <c r="I262" s="45"/>
      <c r="J262" s="12"/>
      <c r="K262" s="12"/>
    </row>
    <row r="263" spans="1:11" ht="133.5" customHeight="1">
      <c r="A263" s="1" t="s">
        <v>39</v>
      </c>
      <c r="B263" s="16" t="s">
        <v>40</v>
      </c>
      <c r="C263" s="1"/>
      <c r="D263" s="18" t="s">
        <v>21</v>
      </c>
      <c r="E263" s="32">
        <f t="shared" si="3"/>
        <v>100</v>
      </c>
      <c r="F263" s="38">
        <v>50</v>
      </c>
      <c r="G263" s="38">
        <v>0</v>
      </c>
      <c r="H263" s="36">
        <v>0</v>
      </c>
      <c r="I263" s="37">
        <v>50</v>
      </c>
      <c r="J263" s="12" t="s">
        <v>325</v>
      </c>
      <c r="K263" s="12" t="s">
        <v>251</v>
      </c>
    </row>
    <row r="264" spans="1:11" ht="170.25" customHeight="1">
      <c r="A264" s="1" t="s">
        <v>41</v>
      </c>
      <c r="B264" s="16" t="s">
        <v>42</v>
      </c>
      <c r="C264" s="1"/>
      <c r="D264" s="18" t="s">
        <v>21</v>
      </c>
      <c r="E264" s="32">
        <f t="shared" si="3"/>
        <v>30</v>
      </c>
      <c r="F264" s="38">
        <v>15</v>
      </c>
      <c r="G264" s="38">
        <v>0</v>
      </c>
      <c r="H264" s="37">
        <v>0</v>
      </c>
      <c r="I264" s="37">
        <v>15</v>
      </c>
      <c r="J264" s="12" t="s">
        <v>263</v>
      </c>
      <c r="K264" s="12" t="s">
        <v>251</v>
      </c>
    </row>
    <row r="265" spans="1:11" ht="90">
      <c r="A265" s="1" t="s">
        <v>43</v>
      </c>
      <c r="B265" s="16" t="s">
        <v>44</v>
      </c>
      <c r="C265" s="1"/>
      <c r="D265" s="1"/>
      <c r="E265" s="32">
        <f t="shared" si="3"/>
        <v>190</v>
      </c>
      <c r="F265" s="46">
        <f>F266+F267</f>
        <v>80</v>
      </c>
      <c r="G265" s="46">
        <f>G266+G267</f>
        <v>0</v>
      </c>
      <c r="H265" s="46">
        <f>H266+H267</f>
        <v>0</v>
      </c>
      <c r="I265" s="46">
        <f>I266+I267</f>
        <v>110</v>
      </c>
      <c r="J265" s="12" t="s">
        <v>264</v>
      </c>
      <c r="K265" s="12" t="s">
        <v>251</v>
      </c>
    </row>
    <row r="266" spans="1:11" ht="75">
      <c r="A266" s="1" t="s">
        <v>45</v>
      </c>
      <c r="B266" s="16" t="s">
        <v>46</v>
      </c>
      <c r="C266" s="1"/>
      <c r="D266" s="18" t="s">
        <v>21</v>
      </c>
      <c r="E266" s="32">
        <f t="shared" si="3"/>
        <v>80</v>
      </c>
      <c r="F266" s="38">
        <v>30</v>
      </c>
      <c r="G266" s="38">
        <v>0</v>
      </c>
      <c r="H266" s="46">
        <v>0</v>
      </c>
      <c r="I266" s="37">
        <v>50</v>
      </c>
      <c r="J266" s="12" t="s">
        <v>265</v>
      </c>
      <c r="K266" s="12" t="s">
        <v>232</v>
      </c>
    </row>
    <row r="267" spans="1:11" ht="75">
      <c r="A267" s="1" t="s">
        <v>47</v>
      </c>
      <c r="B267" s="16" t="s">
        <v>72</v>
      </c>
      <c r="C267" s="1"/>
      <c r="D267" s="18" t="s">
        <v>21</v>
      </c>
      <c r="E267" s="32">
        <f t="shared" si="3"/>
        <v>110</v>
      </c>
      <c r="F267" s="38">
        <v>50</v>
      </c>
      <c r="G267" s="38">
        <v>0</v>
      </c>
      <c r="H267" s="46">
        <v>0</v>
      </c>
      <c r="I267" s="37">
        <v>60</v>
      </c>
      <c r="J267" s="12" t="s">
        <v>266</v>
      </c>
      <c r="K267" s="12" t="s">
        <v>232</v>
      </c>
    </row>
    <row r="268" spans="1:11" ht="47.25">
      <c r="A268" s="1" t="s">
        <v>48</v>
      </c>
      <c r="B268" s="16" t="s">
        <v>73</v>
      </c>
      <c r="C268" s="1"/>
      <c r="D268" s="18" t="s">
        <v>21</v>
      </c>
      <c r="E268" s="32">
        <f t="shared" si="3"/>
        <v>120</v>
      </c>
      <c r="F268" s="38">
        <v>50</v>
      </c>
      <c r="G268" s="38">
        <v>0</v>
      </c>
      <c r="H268" s="46">
        <v>0</v>
      </c>
      <c r="I268" s="37">
        <v>70</v>
      </c>
      <c r="J268" s="12"/>
      <c r="K268" s="12"/>
    </row>
    <row r="269" spans="1:11" ht="23.25" customHeight="1">
      <c r="A269" s="5" t="s">
        <v>49</v>
      </c>
      <c r="B269" s="5" t="s">
        <v>50</v>
      </c>
      <c r="C269" s="5"/>
      <c r="D269" s="5"/>
      <c r="E269" s="32">
        <f t="shared" si="3"/>
        <v>97</v>
      </c>
      <c r="F269" s="35">
        <f>F270+F271+F272+F273</f>
        <v>21</v>
      </c>
      <c r="G269" s="35">
        <f>G270+G271+G272+G273</f>
        <v>0</v>
      </c>
      <c r="H269" s="35">
        <f>H270+H271+H272+H273</f>
        <v>0</v>
      </c>
      <c r="I269" s="35">
        <f>I270+I271+I272+I273</f>
        <v>76</v>
      </c>
      <c r="J269" s="11"/>
      <c r="K269" s="11"/>
    </row>
    <row r="270" spans="1:11" ht="98.25" customHeight="1">
      <c r="A270" s="9" t="s">
        <v>78</v>
      </c>
      <c r="B270" s="16" t="s">
        <v>51</v>
      </c>
      <c r="C270" s="1"/>
      <c r="D270" s="18" t="s">
        <v>21</v>
      </c>
      <c r="E270" s="32">
        <f t="shared" si="3"/>
        <v>35</v>
      </c>
      <c r="F270" s="38">
        <v>10</v>
      </c>
      <c r="G270" s="38">
        <v>0</v>
      </c>
      <c r="H270" s="36">
        <v>0</v>
      </c>
      <c r="I270" s="37">
        <v>25</v>
      </c>
      <c r="J270" s="12" t="s">
        <v>267</v>
      </c>
      <c r="K270" s="12" t="s">
        <v>232</v>
      </c>
    </row>
    <row r="271" spans="1:11" ht="126">
      <c r="A271" s="1" t="s">
        <v>52</v>
      </c>
      <c r="B271" s="16" t="s">
        <v>281</v>
      </c>
      <c r="C271" s="1"/>
      <c r="D271" s="18" t="s">
        <v>21</v>
      </c>
      <c r="E271" s="32">
        <f t="shared" si="3"/>
        <v>6</v>
      </c>
      <c r="F271" s="38">
        <v>0</v>
      </c>
      <c r="G271" s="38">
        <v>0</v>
      </c>
      <c r="H271" s="36">
        <v>0</v>
      </c>
      <c r="I271" s="37">
        <v>6</v>
      </c>
      <c r="J271" s="12" t="s">
        <v>268</v>
      </c>
      <c r="K271" s="12" t="s">
        <v>269</v>
      </c>
    </row>
    <row r="272" spans="1:11" ht="93" customHeight="1">
      <c r="A272" s="1" t="s">
        <v>53</v>
      </c>
      <c r="B272" s="16" t="s">
        <v>54</v>
      </c>
      <c r="C272" s="1"/>
      <c r="D272" s="18" t="s">
        <v>21</v>
      </c>
      <c r="E272" s="32">
        <f aca="true" t="shared" si="4" ref="E272:E280">F272+G272+H272+I272</f>
        <v>36</v>
      </c>
      <c r="F272" s="38">
        <v>6</v>
      </c>
      <c r="G272" s="38">
        <v>0</v>
      </c>
      <c r="H272" s="36">
        <v>0</v>
      </c>
      <c r="I272" s="37">
        <v>30</v>
      </c>
      <c r="J272" s="12" t="s">
        <v>270</v>
      </c>
      <c r="K272" s="12" t="s">
        <v>232</v>
      </c>
    </row>
    <row r="273" spans="1:11" ht="67.5" customHeight="1">
      <c r="A273" s="1" t="s">
        <v>55</v>
      </c>
      <c r="B273" s="16" t="s">
        <v>56</v>
      </c>
      <c r="C273" s="1"/>
      <c r="D273" s="18" t="s">
        <v>21</v>
      </c>
      <c r="E273" s="32">
        <f t="shared" si="4"/>
        <v>20</v>
      </c>
      <c r="F273" s="38">
        <v>5</v>
      </c>
      <c r="G273" s="38">
        <v>0</v>
      </c>
      <c r="H273" s="36">
        <v>0</v>
      </c>
      <c r="I273" s="37">
        <v>15</v>
      </c>
      <c r="J273" s="12" t="s">
        <v>271</v>
      </c>
      <c r="K273" s="12" t="s">
        <v>232</v>
      </c>
    </row>
    <row r="274" spans="1:11" ht="21" customHeight="1">
      <c r="A274" s="5"/>
      <c r="B274" s="5" t="s">
        <v>57</v>
      </c>
      <c r="C274" s="5"/>
      <c r="D274" s="5"/>
      <c r="E274" s="32">
        <f t="shared" si="4"/>
        <v>537</v>
      </c>
      <c r="F274" s="35">
        <f>F263+F264+F265+F268+F269</f>
        <v>216</v>
      </c>
      <c r="G274" s="35">
        <f>G263+G264+G265+G268+G269</f>
        <v>0</v>
      </c>
      <c r="H274" s="35">
        <f>H263+H264+H265+H268+H269</f>
        <v>0</v>
      </c>
      <c r="I274" s="35">
        <f>I263+I264+I265+I268+I269</f>
        <v>321</v>
      </c>
      <c r="J274" s="11"/>
      <c r="K274" s="11"/>
    </row>
    <row r="275" spans="1:11" ht="40.5" customHeight="1">
      <c r="A275" s="28" t="s">
        <v>326</v>
      </c>
      <c r="B275" s="28" t="s">
        <v>19</v>
      </c>
      <c r="C275" s="14"/>
      <c r="D275" s="14"/>
      <c r="E275" s="32">
        <f t="shared" si="4"/>
        <v>0</v>
      </c>
      <c r="F275" s="47"/>
      <c r="G275" s="47"/>
      <c r="H275" s="48"/>
      <c r="I275" s="48"/>
      <c r="J275" s="12"/>
      <c r="K275" s="11"/>
    </row>
    <row r="276" spans="1:11" ht="53.25" customHeight="1">
      <c r="A276" s="1" t="s">
        <v>58</v>
      </c>
      <c r="B276" s="16" t="s">
        <v>59</v>
      </c>
      <c r="C276" s="1"/>
      <c r="D276" s="18" t="s">
        <v>21</v>
      </c>
      <c r="E276" s="32">
        <f t="shared" si="4"/>
        <v>0</v>
      </c>
      <c r="F276" s="38"/>
      <c r="G276" s="38"/>
      <c r="H276" s="49">
        <v>0</v>
      </c>
      <c r="I276" s="37"/>
      <c r="J276" s="12" t="s">
        <v>272</v>
      </c>
      <c r="K276" s="12" t="s">
        <v>232</v>
      </c>
    </row>
    <row r="277" spans="1:11" ht="69.75" customHeight="1">
      <c r="A277" s="1" t="s">
        <v>60</v>
      </c>
      <c r="B277" s="16" t="s">
        <v>61</v>
      </c>
      <c r="C277" s="1"/>
      <c r="D277" s="18" t="s">
        <v>21</v>
      </c>
      <c r="E277" s="32">
        <f t="shared" si="4"/>
        <v>0</v>
      </c>
      <c r="F277" s="38"/>
      <c r="G277" s="38"/>
      <c r="H277" s="49">
        <v>0</v>
      </c>
      <c r="I277" s="49"/>
      <c r="J277" s="12" t="s">
        <v>273</v>
      </c>
      <c r="K277" s="12" t="s">
        <v>243</v>
      </c>
    </row>
    <row r="278" spans="1:11" ht="91.5" customHeight="1">
      <c r="A278" s="1" t="s">
        <v>62</v>
      </c>
      <c r="B278" s="16" t="s">
        <v>63</v>
      </c>
      <c r="C278" s="1"/>
      <c r="D278" s="18" t="s">
        <v>21</v>
      </c>
      <c r="E278" s="32">
        <f t="shared" si="4"/>
        <v>0</v>
      </c>
      <c r="F278" s="38"/>
      <c r="G278" s="38"/>
      <c r="H278" s="49">
        <v>0</v>
      </c>
      <c r="I278" s="37"/>
      <c r="J278" s="12" t="s">
        <v>274</v>
      </c>
      <c r="K278" s="12" t="s">
        <v>232</v>
      </c>
    </row>
    <row r="279" spans="1:11" ht="150" customHeight="1">
      <c r="A279" s="1" t="s">
        <v>64</v>
      </c>
      <c r="B279" s="16" t="s">
        <v>336</v>
      </c>
      <c r="C279" s="1"/>
      <c r="D279" s="18" t="s">
        <v>21</v>
      </c>
      <c r="E279" s="32">
        <f t="shared" si="4"/>
        <v>0</v>
      </c>
      <c r="F279" s="38"/>
      <c r="G279" s="38"/>
      <c r="H279" s="49">
        <v>0</v>
      </c>
      <c r="I279" s="49"/>
      <c r="J279" s="12" t="s">
        <v>275</v>
      </c>
      <c r="K279" s="12" t="s">
        <v>232</v>
      </c>
    </row>
    <row r="280" spans="1:11" ht="21.75" customHeight="1">
      <c r="A280" s="1"/>
      <c r="B280" s="5" t="s">
        <v>147</v>
      </c>
      <c r="C280" s="1"/>
      <c r="D280" s="1"/>
      <c r="E280" s="32">
        <f t="shared" si="4"/>
        <v>0</v>
      </c>
      <c r="F280" s="48">
        <f>F276+F277+F278+F279</f>
        <v>0</v>
      </c>
      <c r="G280" s="48">
        <f>G276+G277+G278+G279</f>
        <v>0</v>
      </c>
      <c r="H280" s="48">
        <f>H276+H277+H278+H279</f>
        <v>0</v>
      </c>
      <c r="I280" s="48">
        <f>I276+I277+I278+I279</f>
        <v>0</v>
      </c>
      <c r="J280" s="11"/>
      <c r="K280" s="11"/>
    </row>
    <row r="281" spans="1:11" ht="12" customHeight="1">
      <c r="A281" s="54"/>
      <c r="B281" s="56"/>
      <c r="C281" s="52"/>
      <c r="D281" s="52"/>
      <c r="E281" s="95"/>
      <c r="F281" s="57"/>
      <c r="G281" s="57"/>
      <c r="H281" s="57"/>
      <c r="I281" s="57"/>
      <c r="J281" s="58"/>
      <c r="K281" s="60"/>
    </row>
    <row r="282" spans="1:11" ht="8.25" customHeight="1">
      <c r="A282" s="55"/>
      <c r="B282" s="56"/>
      <c r="C282" s="52"/>
      <c r="D282" s="52"/>
      <c r="E282" s="95"/>
      <c r="F282" s="57"/>
      <c r="G282" s="57"/>
      <c r="H282" s="57"/>
      <c r="I282" s="57"/>
      <c r="J282" s="58"/>
      <c r="K282" s="61"/>
    </row>
    <row r="283" spans="1:11" ht="33.75" customHeight="1">
      <c r="A283" s="53" t="s">
        <v>327</v>
      </c>
      <c r="B283" s="59" t="s">
        <v>20</v>
      </c>
      <c r="C283" s="79"/>
      <c r="D283" s="79"/>
      <c r="E283" s="32">
        <f>F283+G283+H283+I283</f>
        <v>0</v>
      </c>
      <c r="F283" s="80"/>
      <c r="G283" s="80"/>
      <c r="H283" s="50">
        <f>H284+H285</f>
        <v>0</v>
      </c>
      <c r="I283" s="50"/>
      <c r="J283" s="12"/>
      <c r="K283" s="12"/>
    </row>
    <row r="284" spans="1:11" ht="94.5">
      <c r="A284" s="1" t="s">
        <v>65</v>
      </c>
      <c r="B284" s="16" t="s">
        <v>230</v>
      </c>
      <c r="C284" s="1"/>
      <c r="D284" s="64" t="s">
        <v>21</v>
      </c>
      <c r="E284" s="32">
        <f>F284+G284+H284+I284</f>
        <v>0</v>
      </c>
      <c r="F284" s="38"/>
      <c r="G284" s="38"/>
      <c r="H284" s="49">
        <v>0</v>
      </c>
      <c r="I284" s="37"/>
      <c r="J284" s="12" t="s">
        <v>276</v>
      </c>
      <c r="K284" s="12" t="s">
        <v>277</v>
      </c>
    </row>
    <row r="285" spans="1:11" ht="64.5" customHeight="1">
      <c r="A285" s="1" t="s">
        <v>66</v>
      </c>
      <c r="B285" s="16" t="s">
        <v>67</v>
      </c>
      <c r="C285" s="1"/>
      <c r="D285" s="64" t="s">
        <v>21</v>
      </c>
      <c r="E285" s="32">
        <f>F285+G285+H285+I285</f>
        <v>0</v>
      </c>
      <c r="F285" s="38"/>
      <c r="G285" s="38"/>
      <c r="H285" s="49">
        <v>0</v>
      </c>
      <c r="I285" s="37"/>
      <c r="J285" s="12" t="s">
        <v>278</v>
      </c>
      <c r="K285" s="12" t="s">
        <v>232</v>
      </c>
    </row>
    <row r="286" spans="1:11" ht="18" customHeight="1">
      <c r="A286" s="1"/>
      <c r="B286" s="5" t="s">
        <v>26</v>
      </c>
      <c r="C286" s="1"/>
      <c r="D286" s="1"/>
      <c r="E286" s="32">
        <f>F286+G286+H286+I286</f>
        <v>0</v>
      </c>
      <c r="F286" s="38"/>
      <c r="G286" s="38"/>
      <c r="H286" s="48">
        <f>H284+H285</f>
        <v>0</v>
      </c>
      <c r="I286" s="48"/>
      <c r="J286" s="11"/>
      <c r="K286" s="11"/>
    </row>
    <row r="287" spans="1:11" ht="15.75">
      <c r="A287" s="5"/>
      <c r="B287" s="5" t="s">
        <v>68</v>
      </c>
      <c r="C287" s="5"/>
      <c r="D287" s="5"/>
      <c r="E287" s="32">
        <f>F287+G287+H287+I287</f>
        <v>76902.71947</v>
      </c>
      <c r="F287" s="51">
        <f>F274+F261+F280+F286</f>
        <v>24658.046000000002</v>
      </c>
      <c r="G287" s="51">
        <f>G274+G261+G280+G286</f>
        <v>9031.23</v>
      </c>
      <c r="H287" s="51">
        <f>H274+H261+H280+H286</f>
        <v>42292.44347</v>
      </c>
      <c r="I287" s="51">
        <f>I274+I261+I280+I286</f>
        <v>921</v>
      </c>
      <c r="J287" s="23"/>
      <c r="K287" s="23"/>
    </row>
    <row r="288" spans="1:11" ht="12.75">
      <c r="A288" s="81"/>
      <c r="B288" s="82" t="s">
        <v>141</v>
      </c>
      <c r="C288" s="81"/>
      <c r="D288" s="81"/>
      <c r="E288" s="96"/>
      <c r="F288" s="83"/>
      <c r="G288" s="83"/>
      <c r="H288" s="83"/>
      <c r="I288" s="83"/>
      <c r="J288" s="81"/>
      <c r="K288" s="81"/>
    </row>
    <row r="289" spans="1:11" ht="12.75">
      <c r="A289" s="81"/>
      <c r="B289" s="81"/>
      <c r="C289" s="81"/>
      <c r="D289" s="63" t="s">
        <v>21</v>
      </c>
      <c r="E289" s="96">
        <f>F289+G289+H289+I289</f>
        <v>67102.43947</v>
      </c>
      <c r="F289" s="84">
        <v>24658.046</v>
      </c>
      <c r="G289" s="84">
        <v>9031.23</v>
      </c>
      <c r="H289" s="85">
        <f>34035.23+1128.24047-2671.307</f>
        <v>32492.16347</v>
      </c>
      <c r="I289" s="85">
        <v>921</v>
      </c>
      <c r="J289" s="86"/>
      <c r="K289" s="81"/>
    </row>
    <row r="290" spans="1:11" ht="25.5">
      <c r="A290" s="81"/>
      <c r="B290" s="81"/>
      <c r="C290" s="81"/>
      <c r="D290" s="63" t="s">
        <v>22</v>
      </c>
      <c r="E290" s="96">
        <f>F290+G290+H290+I290</f>
        <v>4800</v>
      </c>
      <c r="F290" s="84"/>
      <c r="G290" s="84"/>
      <c r="H290" s="84">
        <f>H88+H158</f>
        <v>4800</v>
      </c>
      <c r="I290" s="84"/>
      <c r="J290" s="81"/>
      <c r="K290" s="81"/>
    </row>
    <row r="291" spans="1:11" ht="15.75">
      <c r="A291" s="29"/>
      <c r="B291" s="87"/>
      <c r="C291" s="87"/>
      <c r="D291" s="63" t="s">
        <v>23</v>
      </c>
      <c r="E291" s="96">
        <f>F291+G291+H291+I291</f>
        <v>5000.280000000001</v>
      </c>
      <c r="F291" s="84"/>
      <c r="G291" s="84"/>
      <c r="H291" s="84">
        <f>H91+H175+H181</f>
        <v>5000.280000000001</v>
      </c>
      <c r="I291" s="84"/>
      <c r="J291" s="81"/>
      <c r="K291" s="81"/>
    </row>
  </sheetData>
  <sheetProtection/>
  <autoFilter ref="A11:L288"/>
  <mergeCells count="25">
    <mergeCell ref="C174:C175"/>
    <mergeCell ref="E2:K2"/>
    <mergeCell ref="B180:B181"/>
    <mergeCell ref="A180:A181"/>
    <mergeCell ref="A58:A60"/>
    <mergeCell ref="A61:A64"/>
    <mergeCell ref="A6:A10"/>
    <mergeCell ref="B6:B10"/>
    <mergeCell ref="A20:A26"/>
    <mergeCell ref="B174:B175"/>
    <mergeCell ref="A174:A175"/>
    <mergeCell ref="A14:A19"/>
    <mergeCell ref="A90:A91"/>
    <mergeCell ref="B90:B91"/>
    <mergeCell ref="B87:B88"/>
    <mergeCell ref="A87:A88"/>
    <mergeCell ref="E1:K1"/>
    <mergeCell ref="C90:C91"/>
    <mergeCell ref="C87:C88"/>
    <mergeCell ref="B4:K4"/>
    <mergeCell ref="D6:D10"/>
    <mergeCell ref="E6:I9"/>
    <mergeCell ref="J6:J10"/>
    <mergeCell ref="K6:K10"/>
    <mergeCell ref="C6:C10"/>
  </mergeCells>
  <printOptions/>
  <pageMargins left="0.5905511811023623" right="0.2755905511811024" top="1.1023622047244095" bottom="0.5511811023622047" header="0.5118110236220472" footer="0.5118110236220472"/>
  <pageSetup horizontalDpi="600" verticalDpi="600" orientation="landscape" paperSize="9" scale="65" r:id="rId3"/>
  <headerFooter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Васюкова А.В.</dc:creator>
  <cp:keywords/>
  <dc:description/>
  <cp:lastModifiedBy>USER</cp:lastModifiedBy>
  <cp:lastPrinted>2014-10-19T09:47:27Z</cp:lastPrinted>
  <dcterms:created xsi:type="dcterms:W3CDTF">2012-08-17T05:20:48Z</dcterms:created>
  <dcterms:modified xsi:type="dcterms:W3CDTF">2014-10-20T05:04:16Z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