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28" yWindow="468" windowWidth="9012" windowHeight="960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_FilterDatabase" localSheetId="0" hidden="1">'Лист1'!$A$21:$D$403</definedName>
    <definedName name="_xlnm._FilterDatabase" localSheetId="1" hidden="1">'Лист1 (2)'!$A$17:$D$582</definedName>
    <definedName name="_xlnm.Print_Titles" localSheetId="0">'Лист1'!$21:$21</definedName>
    <definedName name="_xlnm.Print_Area" localSheetId="0">'Лист1'!$A$1:$C$403</definedName>
  </definedNames>
  <calcPr fullCalcOnLoad="1"/>
</workbook>
</file>

<file path=xl/sharedStrings.xml><?xml version="1.0" encoding="utf-8"?>
<sst xmlns="http://schemas.openxmlformats.org/spreadsheetml/2006/main" count="2874" uniqueCount="1272">
  <si>
    <t>Мероприятия по повышению квалификации, профессиональной подготовки, обучению и диспансеризации муниципальных служащих</t>
  </si>
  <si>
    <t xml:space="preserve">Подпрограмма "Развитие системы дошкольного образования" </t>
  </si>
  <si>
    <t>Расходы на обеспечение деятельности (оказание услуг, выполнение работ) муниципальных учреждений</t>
  </si>
  <si>
    <t>Детские дошкольные учреждения</t>
  </si>
  <si>
    <t>Подпрограмма "Развитие системы общего образования"</t>
  </si>
  <si>
    <t>Школы - детские сады, школы начальные, неполные средние и средние</t>
  </si>
  <si>
    <t>Подпрограмма "Развитие системы дополнительного образования, отдыха, оздоровления и занятости детей и подростков"</t>
  </si>
  <si>
    <t xml:space="preserve">Детский оздоровительно - образовательный центр "Юность" </t>
  </si>
  <si>
    <t>Мероприятия по организации временного трудоустройства несовершеннолетних граждан в свободное от учебы время и в период летних каникул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</si>
  <si>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</si>
  <si>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системы дополнительного образования"</t>
  </si>
  <si>
    <t>Детская школа искусств</t>
  </si>
  <si>
    <t>Районный центр детского творчества</t>
  </si>
  <si>
    <t xml:space="preserve">Подпрограмма "Развитие учреждений культуры Партизанского муниципального района" </t>
  </si>
  <si>
    <t xml:space="preserve">Дворцы и дома культуры, другие учреждения культуры </t>
  </si>
  <si>
    <t>Музеи</t>
  </si>
  <si>
    <t>Библиотеки</t>
  </si>
  <si>
    <t>Мероприятия по реализации Указа Президента</t>
  </si>
  <si>
    <t>Мероприятия по улучшению жилищных условий граждан, проживающих в сельской местности Партизанского муниципального района, в том числе молодых семей и молодых специалистов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</si>
  <si>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</si>
  <si>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Доплаты к пенсиям муниципальных служащих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</si>
  <si>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</si>
  <si>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в сфере средств массовой информации</t>
  </si>
  <si>
    <t>Содержание автомобильных дорог на территории Партизанского муниципального района</t>
  </si>
  <si>
    <t>Ремонт автомобильных дорог на территории Партизанского муниципального района</t>
  </si>
  <si>
    <t>Мероприятия по оценке недвижимости, признании прав в отношении муниципального имущества, обеспечение приватизации и проведение предпродажной подготовки объектов приватизации</t>
  </si>
  <si>
    <t>Мероприятия по землеустройству и землепользованию</t>
  </si>
  <si>
    <t>Мероприятия по управлению муниципальной собственностью</t>
  </si>
  <si>
    <t>Мероприятия по противодействию коррупции в Партизанском муниципальном районе</t>
  </si>
  <si>
    <t>Мероприятия по улучшению условий труда в муниципальных учреждениях Партизанского муниципального района</t>
  </si>
  <si>
    <t>Проведение мероприятий для детей и молодежи</t>
  </si>
  <si>
    <t xml:space="preserve">Проведение социально-значимых мероприятий для инвалидов </t>
  </si>
  <si>
    <t>Организация, проведение и участие в спортивных мероприятиях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</si>
  <si>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</si>
  <si>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</si>
  <si>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Партизанского муниципального района</t>
  </si>
  <si>
    <t>Руководство и управление в сфере установленных функций органов местного самоуправления Партизанского муниципального района</t>
  </si>
  <si>
    <t>Председатель представительного органа муниципального образования</t>
  </si>
  <si>
    <t>Мероприятия, проводимые администрацией Партизанского муниципального района</t>
  </si>
  <si>
    <t>Осуществление первичного воинского учета на территориях, где отсутствуют военные комиссариаты</t>
  </si>
  <si>
    <t>Выравнивание бюджетной обеспеченности поселений из районного фонда финансовой поддержки</t>
  </si>
  <si>
    <t>Субсидии социально-ориентированной некоммерческой организации "Общество инвалидов Партизанского района Приморской краевой организации общероссийской общественной организации "Всероссийское общество инвалидов"</t>
  </si>
  <si>
    <t xml:space="preserve">Проведение мероприятий по приобретению и установки материально-технических средств, проведение мероприятий архивной службы Партизанского муниципального района  </t>
  </si>
  <si>
    <t xml:space="preserve">Муниципальная программа "Устойчивое развитие сельских территорий на 2014-2017 годы и на период до 2020 года" </t>
  </si>
  <si>
    <t xml:space="preserve">Мероприятия муниципальной программы "Устойчивое развитие сельских территорий на 2014-2017 годы и на период до 2020 года" </t>
  </si>
  <si>
    <t>Мероприятия по развитию информационной системы, информационных сервисов и системы межведомственного электронного взаимодействия</t>
  </si>
  <si>
    <t>Мероприятия по капитальному ремонту помещений муниципальной собственности</t>
  </si>
  <si>
    <t>9900000000</t>
  </si>
  <si>
    <t>9990000000</t>
  </si>
  <si>
    <t>9999910020</t>
  </si>
  <si>
    <t>9999980010</t>
  </si>
  <si>
    <t>9999910030</t>
  </si>
  <si>
    <t>9999910010</t>
  </si>
  <si>
    <t>9999920100</t>
  </si>
  <si>
    <t>9999993010</t>
  </si>
  <si>
    <t>9999993030</t>
  </si>
  <si>
    <t>9999993100</t>
  </si>
  <si>
    <t>9999951180</t>
  </si>
  <si>
    <t>9999993040</t>
  </si>
  <si>
    <t>Непрограммные мероприятия</t>
  </si>
  <si>
    <t>9999900000</t>
  </si>
  <si>
    <t>Основное мероприятие "Реализация образовательных программ дошкольного образования"</t>
  </si>
  <si>
    <t>0210100000</t>
  </si>
  <si>
    <t>0200000000</t>
  </si>
  <si>
    <t>0210000000</t>
  </si>
  <si>
    <t>0210140000</t>
  </si>
  <si>
    <t>0210142000</t>
  </si>
  <si>
    <t>0210193070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</si>
  <si>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</si>
  <si>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0220000000</t>
  </si>
  <si>
    <t>0220100000</t>
  </si>
  <si>
    <t>0220140000</t>
  </si>
  <si>
    <t>0220193060</t>
  </si>
  <si>
    <t>Основное мероприятие "Создание условий для получения качественного общего образования"</t>
  </si>
  <si>
    <t>0220200000</t>
  </si>
  <si>
    <t>0220293050</t>
  </si>
  <si>
    <t>Основное мероприятие "Организация и обеспечение отдыха и оздоровления детей и подростков"</t>
  </si>
  <si>
    <t>0230000000</t>
  </si>
  <si>
    <t>0230100000</t>
  </si>
  <si>
    <t>0230140000</t>
  </si>
  <si>
    <t>0230142330</t>
  </si>
  <si>
    <t>0230200000</t>
  </si>
  <si>
    <t>0230293080</t>
  </si>
  <si>
    <t>Основное мероприятие "Развитие инфраструктуры  общеобразовательных организаций"</t>
  </si>
  <si>
    <t>2100000000</t>
  </si>
  <si>
    <t>2190000000</t>
  </si>
  <si>
    <t>2190100000</t>
  </si>
  <si>
    <t>Основное мероприятие "Меры социальной поддержки семей, имеющих детей"</t>
  </si>
  <si>
    <t>0290293090</t>
  </si>
  <si>
    <t>0290000000</t>
  </si>
  <si>
    <t>1900000000</t>
  </si>
  <si>
    <t>1990000000</t>
  </si>
  <si>
    <t>1990100000</t>
  </si>
  <si>
    <t>2000000000</t>
  </si>
  <si>
    <t>2090000000</t>
  </si>
  <si>
    <t>2090100000</t>
  </si>
  <si>
    <t>2090180300</t>
  </si>
  <si>
    <t>0300000000</t>
  </si>
  <si>
    <t>0310000000</t>
  </si>
  <si>
    <t>0310100000</t>
  </si>
  <si>
    <t>0310140000</t>
  </si>
  <si>
    <t>0310142310</t>
  </si>
  <si>
    <t>0310142320</t>
  </si>
  <si>
    <t>Основное мероприятие "Выявление и поддержка одарённых детей и молодёжи"</t>
  </si>
  <si>
    <t>1200000000</t>
  </si>
  <si>
    <t>1290000000</t>
  </si>
  <si>
    <t>1290100000</t>
  </si>
  <si>
    <t>1290120310</t>
  </si>
  <si>
    <t>0500000000</t>
  </si>
  <si>
    <t>0590000000</t>
  </si>
  <si>
    <t>0590100000</t>
  </si>
  <si>
    <t>0590160090</t>
  </si>
  <si>
    <t>Основное мероприятие "Выплата доплат к пенсии"</t>
  </si>
  <si>
    <t>0590200000</t>
  </si>
  <si>
    <t>0590280060</t>
  </si>
  <si>
    <t>Основное мероприятие "Обеспечение выплаты молодым семьям субсидий на приобретение (строительство) жилья экономкласса"</t>
  </si>
  <si>
    <t>Основное мероприятие "Организация предоставления государственных и муниципальных услуг в многофункциональном центре "</t>
  </si>
  <si>
    <t>Основное мероприятие "Обслуживание информационно-коммуникационной инфраструктуры органов местного самоуправления"</t>
  </si>
  <si>
    <t>0700000000</t>
  </si>
  <si>
    <t>0790000000</t>
  </si>
  <si>
    <t>0790100000</t>
  </si>
  <si>
    <t>0790160080</t>
  </si>
  <si>
    <t>0790200000</t>
  </si>
  <si>
    <t>0790220240</t>
  </si>
  <si>
    <t>9999959300</t>
  </si>
  <si>
    <t>9999993120</t>
  </si>
  <si>
    <t>9999951200</t>
  </si>
  <si>
    <t>1100000000</t>
  </si>
  <si>
    <t>1190000000</t>
  </si>
  <si>
    <t>Основное мероприятие "Информирование населения Партизанского муниципального района"</t>
  </si>
  <si>
    <t>1190100000</t>
  </si>
  <si>
    <t>1190120190</t>
  </si>
  <si>
    <t>Основное мероприятие "Создание безопасных условий труда"</t>
  </si>
  <si>
    <t>0220142100</t>
  </si>
  <si>
    <t>Основное мероприятие "Организация и обеспечение занятости детей и подростков"</t>
  </si>
  <si>
    <t>0230300000</t>
  </si>
  <si>
    <t>0230380170</t>
  </si>
  <si>
    <t>Основное мероприятие "Обеспечение деятельности образовательных учреждений"</t>
  </si>
  <si>
    <t>0290140000</t>
  </si>
  <si>
    <t>0290145200</t>
  </si>
  <si>
    <t>Основное мероприятие "Мероприятия, направленные на повышение доступности и качества получения услуг для инвалидов и других маломобильных групп"</t>
  </si>
  <si>
    <t>1300000000</t>
  </si>
  <si>
    <t>1390000000</t>
  </si>
  <si>
    <t>1390100000</t>
  </si>
  <si>
    <t>1390120260</t>
  </si>
  <si>
    <t>Основное мероприятие "Обеспечение деятельности, развитие и укрепление материально-технической базы учреждений культуры"</t>
  </si>
  <si>
    <t>0390000000</t>
  </si>
  <si>
    <t>0390120130</t>
  </si>
  <si>
    <t>0390140000</t>
  </si>
  <si>
    <t>0390145200</t>
  </si>
  <si>
    <t>Основное мероприятие "Обеспечение деятельности муниципальных учреждений культуры"</t>
  </si>
  <si>
    <t>0320000000</t>
  </si>
  <si>
    <t>0320140000</t>
  </si>
  <si>
    <t>0320144000</t>
  </si>
  <si>
    <t>0320144100</t>
  </si>
  <si>
    <t>0320144200</t>
  </si>
  <si>
    <t>Модернизация и укрепление материально-технической базы</t>
  </si>
  <si>
    <t>0390120140</t>
  </si>
  <si>
    <t>0100000000</t>
  </si>
  <si>
    <t>0190000000</t>
  </si>
  <si>
    <t>0190100000</t>
  </si>
  <si>
    <t>0190120160</t>
  </si>
  <si>
    <t>Основное мероприятие "Формирование высококвалифицированного кадрового состава муниципальной службы"</t>
  </si>
  <si>
    <t>0900000000</t>
  </si>
  <si>
    <t>0990000000</t>
  </si>
  <si>
    <t>0990100000</t>
  </si>
  <si>
    <t>0990120010</t>
  </si>
  <si>
    <t>Основное мероприятие "Создание условий по предупреждению коррупционных действий в Партизанском муниципальном районе"</t>
  </si>
  <si>
    <t>1000000000</t>
  </si>
  <si>
    <t>1090000000</t>
  </si>
  <si>
    <t>1090100000</t>
  </si>
  <si>
    <t>1090120180</t>
  </si>
  <si>
    <t>Основное мероприятие "Обеспечение деятельности и укрепление материально-технической базы архивной службы"</t>
  </si>
  <si>
    <t>1500000000</t>
  </si>
  <si>
    <t>1590000000</t>
  </si>
  <si>
    <t>1590100000</t>
  </si>
  <si>
    <t>1590120090</t>
  </si>
  <si>
    <t>Основное мероприятие "Обеспечение мероприятий по предупреждению и ликвидации последствий чрезвычайных ситуаций и стихийных бедствий "</t>
  </si>
  <si>
    <t>0600000000</t>
  </si>
  <si>
    <t>0690000000</t>
  </si>
  <si>
    <t>0690100000</t>
  </si>
  <si>
    <t>0690120020</t>
  </si>
  <si>
    <t>0800000000</t>
  </si>
  <si>
    <t>0810000000</t>
  </si>
  <si>
    <t>0810100000</t>
  </si>
  <si>
    <t>0810160030</t>
  </si>
  <si>
    <t>Основное мероприятие "Организация транспортного обслуживания населения Партизанского муниципального района"</t>
  </si>
  <si>
    <t>0820000000</t>
  </si>
  <si>
    <t>0820100000</t>
  </si>
  <si>
    <t>Основное мероприятие "Содействие развитию автомобильных дорог общего пользования местного значения Партизанского муниципального района"</t>
  </si>
  <si>
    <t>0820120030</t>
  </si>
  <si>
    <t>0820120040</t>
  </si>
  <si>
    <t>0820120080</t>
  </si>
  <si>
    <t>Проектирование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</t>
  </si>
  <si>
    <t>Основное мероприятие "Управление и распоряжение имуществом, находящимся в собственности и в ведении Партизанского муниципального района"</t>
  </si>
  <si>
    <t>0990120060</t>
  </si>
  <si>
    <t>Основное мероприятие "Финансовая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Федерации"</t>
  </si>
  <si>
    <t>1700000000</t>
  </si>
  <si>
    <t>1790000000</t>
  </si>
  <si>
    <t>1790100000</t>
  </si>
  <si>
    <t>1790120170</t>
  </si>
  <si>
    <t>Финансовая поддержка субъектов малого и среднего предпринимательства в виде предоставления субсидий с целью возмещения затрат</t>
  </si>
  <si>
    <t>1790160020</t>
  </si>
  <si>
    <t>Основное мероприятие "Капитальный ремонт помещений муниципальной собственности Партизанского муниципального района"</t>
  </si>
  <si>
    <t>1890000000</t>
  </si>
  <si>
    <t>Ремонт сетей водоснабжения, водоотведения</t>
  </si>
  <si>
    <t xml:space="preserve">Ремонт сетей и объектов теплоснабжения </t>
  </si>
  <si>
    <t>Основное мероприятие "Обеспечение водоснабжения и водоотведения населенных пунктов Партизанского муниципального района"</t>
  </si>
  <si>
    <t>Основное мероприятие "Обеспечение теплоснабжения населенных пунктов Партизанского муниципального района"</t>
  </si>
  <si>
    <t>1800000000</t>
  </si>
  <si>
    <t>Основное мероприятие "Поддержка общественных организаций в Партизанском муниципальном районе"</t>
  </si>
  <si>
    <t>Основное мероприятие "Поддержка социально-ориентированных некоммерческих организаций в Партизанском муниципальном районе"</t>
  </si>
  <si>
    <t>1390260010</t>
  </si>
  <si>
    <t>Основное мероприятие "Создание условий для привлечения населения к занятиям спортом"</t>
  </si>
  <si>
    <t>1400000000</t>
  </si>
  <si>
    <t>1490000000</t>
  </si>
  <si>
    <t>1490100000</t>
  </si>
  <si>
    <t>1490120070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</si>
  <si>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</si>
  <si>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1490200000</t>
  </si>
  <si>
    <t>Содержание мест захоронения</t>
  </si>
  <si>
    <t>Основное мероприятие "Организация и содержание мест захоронения Партизанского муниципального района"</t>
  </si>
  <si>
    <t>1890200000</t>
  </si>
  <si>
    <t>0990140000</t>
  </si>
  <si>
    <t>0990140010</t>
  </si>
  <si>
    <t>0400000000</t>
  </si>
  <si>
    <t>0490000000</t>
  </si>
  <si>
    <t>0490100000</t>
  </si>
  <si>
    <t>Основное мероприятие  "Обеспечение жильем молодых семей и молодых специалистов, проживающих в сельской местности Партизанского муниципального района"</t>
  </si>
  <si>
    <t>Основное мероприятие "Реализация дополнительных общеобразовательных программ и обеспечение условий их предоставления"</t>
  </si>
  <si>
    <t>0290100000</t>
  </si>
  <si>
    <t>Средства благотворительного пожертвования</t>
  </si>
  <si>
    <t>2190177777</t>
  </si>
  <si>
    <t>0220177777</t>
  </si>
  <si>
    <t>Иные межбюджетные трансферты</t>
  </si>
  <si>
    <t>1890100000</t>
  </si>
  <si>
    <t>Проведение работ по формированию и проведению государственного кадастрового учета земельных участков, на которых расположены аварийные многоквартирные дома, снос аварийный жилых домов</t>
  </si>
  <si>
    <t>Организация и проведение мероприятий связанных с предпринимательской деятельностью</t>
  </si>
  <si>
    <t xml:space="preserve">Межбюджетные  трансферты, передаваемые бюджету Партизанского муниципального района </t>
  </si>
  <si>
    <t>9999970010</t>
  </si>
  <si>
    <t>Расходы, связанные с исполнением решений, принятых судебными органами</t>
  </si>
  <si>
    <t>9999920250</t>
  </si>
  <si>
    <t xml:space="preserve">Разработка проектно-сметной документации на строительство, реконструкцию объектов жилищно-коммунального и социально-культурного назначения </t>
  </si>
  <si>
    <t>Основное мероприятие "Муниципальная охрана и сохранение объектов культурного наследия"</t>
  </si>
  <si>
    <t>Создание, сохранение, использование и популяризация объектов культурного наследия (памятников истории и культуры)</t>
  </si>
  <si>
    <t>0390200000</t>
  </si>
  <si>
    <t>0390270160</t>
  </si>
  <si>
    <t>Основное мероприятие "Развитие инфраструктуры организаций дошкольного образования"</t>
  </si>
  <si>
    <t>0210200000</t>
  </si>
  <si>
    <t>0210270030</t>
  </si>
  <si>
    <t>Ремонт зданий муниципальных образовательных учреждений</t>
  </si>
  <si>
    <t>0220270060</t>
  </si>
  <si>
    <t>Дошкольные группы</t>
  </si>
  <si>
    <t>0220242110</t>
  </si>
  <si>
    <t>Муниципальная программа "Патриотическое воспитание граждан Партизанского муниципального района на 2016-2020 годы"</t>
  </si>
  <si>
    <t>Мероприятия муниципальной программы "Патриотическое воспитание граждан Партизанского муниципального района на 2016-2020 годы"</t>
  </si>
  <si>
    <t>Основное мероприятие "Реализация мероприятий, направленных на привлечение детей и молодежи к участию в  мероприятиях и повышение качества жизни детей"</t>
  </si>
  <si>
    <t>Организация и проведение мероприятий патриотической направленности</t>
  </si>
  <si>
    <t>1600000000</t>
  </si>
  <si>
    <t>1690000000</t>
  </si>
  <si>
    <t>1690100000</t>
  </si>
  <si>
    <t>1690120210</t>
  </si>
  <si>
    <t>2300000000</t>
  </si>
  <si>
    <t>Комплексная безопасность образовательных учреждений</t>
  </si>
  <si>
    <t>Основное мероприятие "Обеспечение безопасности в образовательных учреждениях"</t>
  </si>
  <si>
    <t>239000000</t>
  </si>
  <si>
    <t>2390100000</t>
  </si>
  <si>
    <t>2390120270</t>
  </si>
  <si>
    <t>0390100000</t>
  </si>
  <si>
    <t>0320100000</t>
  </si>
  <si>
    <t>0290200000</t>
  </si>
  <si>
    <t>1390200000</t>
  </si>
  <si>
    <t>1990150200</t>
  </si>
  <si>
    <t>0820192380</t>
  </si>
  <si>
    <t>0820192390</t>
  </si>
  <si>
    <t>0390180020</t>
  </si>
  <si>
    <t>2400000000</t>
  </si>
  <si>
    <t>2490000000</t>
  </si>
  <si>
    <t>2490100000</t>
  </si>
  <si>
    <t>Создание новых мест в общеобразовательных учреждениях</t>
  </si>
  <si>
    <t>2490120300</t>
  </si>
  <si>
    <t>Муниципальная программа  "Содействие созданию в Партизанском муниципальном районе новых мест в общеобразовательных учреждениях" на 2016-2018 годы</t>
  </si>
  <si>
    <t>Мероприятия муниципальной программы  "Содействие созданию в Партизанском муниципальном районе новых мест в общеобразовательных учреждениях" на 2016-2018 годы</t>
  </si>
  <si>
    <t xml:space="preserve">Организация и обеспечение оздоровления и отдыха детей </t>
  </si>
  <si>
    <t>0230220320</t>
  </si>
  <si>
    <t>0390192050</t>
  </si>
  <si>
    <t>0830000000</t>
  </si>
  <si>
    <t>0830100000</t>
  </si>
  <si>
    <t>0830120030</t>
  </si>
  <si>
    <t>Основное мероприятие "Повышение безопасности дорожного движения в Партизанском муниципальном районе"</t>
  </si>
  <si>
    <t>Основное мероприятие "Восстановление функционирования автомобильных дорог Партизанского муниципального района"</t>
  </si>
  <si>
    <t>0820200000</t>
  </si>
  <si>
    <t>Ликвидация последствий стихийных бедствий и других чрезвычайных происшествий</t>
  </si>
  <si>
    <t>0820220330</t>
  </si>
  <si>
    <t>0590300000</t>
  </si>
  <si>
    <t>Основное мероприятие "Социальная поддержка семей и детей"</t>
  </si>
  <si>
    <t>Проведение социально значимых мероприятий</t>
  </si>
  <si>
    <t>0590320200</t>
  </si>
  <si>
    <t>9999980020</t>
  </si>
  <si>
    <t>Основное мероприятие «Поддержание и улучшение санитарного и эстетического состояния территории Партизанского муниципального района»</t>
  </si>
  <si>
    <t>1890300000</t>
  </si>
  <si>
    <t>Ликвидация несанкционированных свалок</t>
  </si>
  <si>
    <t xml:space="preserve">                 к порядку применения бюджетной </t>
  </si>
  <si>
    <t xml:space="preserve">                 классификации Российской Федерации </t>
  </si>
  <si>
    <t xml:space="preserve">                 в части, относящейся к бюджету</t>
  </si>
  <si>
    <t xml:space="preserve">                 Партизанского муниципального района, </t>
  </si>
  <si>
    <t xml:space="preserve">                 утвержденному приказом финансового </t>
  </si>
  <si>
    <t xml:space="preserve">                 управления администрации </t>
  </si>
  <si>
    <t xml:space="preserve">                 Партизанского муниципального района </t>
  </si>
  <si>
    <t xml:space="preserve">                 Приморского края </t>
  </si>
  <si>
    <t xml:space="preserve">                 от 22.12.2015 № 28-ОС</t>
  </si>
  <si>
    <t xml:space="preserve">                 Приложение  № 1</t>
  </si>
  <si>
    <t xml:space="preserve">                 "Приложение  № 2</t>
  </si>
  <si>
    <t xml:space="preserve">                 к приказу финансового управления</t>
  </si>
  <si>
    <t xml:space="preserve">                 администрации Партизанского</t>
  </si>
  <si>
    <t xml:space="preserve">                 муниципального района </t>
  </si>
  <si>
    <t>№ п/п</t>
  </si>
  <si>
    <t>Код целевой статьи</t>
  </si>
  <si>
    <t>Наименование целевой статьи</t>
  </si>
  <si>
    <t>1.</t>
  </si>
  <si>
    <t>1.1.</t>
  </si>
  <si>
    <t>1.1.1.</t>
  </si>
  <si>
    <t>1.1.1.1.</t>
  </si>
  <si>
    <t>2.</t>
  </si>
  <si>
    <t>Строительство Новолитовской  общеобразовательной школы на 220 учащихся с блоком 4-х дошкольных групп</t>
  </si>
  <si>
    <t>2190170170</t>
  </si>
  <si>
    <t>2.2.</t>
  </si>
  <si>
    <t>2.1.</t>
  </si>
  <si>
    <t>2.1.1.</t>
  </si>
  <si>
    <t>2.1.1.1.</t>
  </si>
  <si>
    <t>2.1.1.2.</t>
  </si>
  <si>
    <t>2.1.1.3.</t>
  </si>
  <si>
    <t>2.1.2.</t>
  </si>
  <si>
    <t>2.2.1.</t>
  </si>
  <si>
    <t>2.2.1.1.</t>
  </si>
  <si>
    <t>2.2.1.2.</t>
  </si>
  <si>
    <t>2.2.1.3.</t>
  </si>
  <si>
    <t>2.2.1.4.</t>
  </si>
  <si>
    <t>2.2.2.</t>
  </si>
  <si>
    <t>2.2.2.1.</t>
  </si>
  <si>
    <t>2.2.2.2.</t>
  </si>
  <si>
    <t>2.2.2.3.</t>
  </si>
  <si>
    <t>2.3.</t>
  </si>
  <si>
    <t>2.3.1.</t>
  </si>
  <si>
    <t>2.3.1.1.</t>
  </si>
  <si>
    <t>2.3.1.2.</t>
  </si>
  <si>
    <t>2.3.2.</t>
  </si>
  <si>
    <t>2.3.2.1.</t>
  </si>
  <si>
    <t>2.3.2.2.</t>
  </si>
  <si>
    <t>2.3.3.</t>
  </si>
  <si>
    <t>2.3.3.1.</t>
  </si>
  <si>
    <t>2.4.</t>
  </si>
  <si>
    <t>2.4.1.</t>
  </si>
  <si>
    <t>2.4.1.2.</t>
  </si>
  <si>
    <t>3.</t>
  </si>
  <si>
    <t>3.1.</t>
  </si>
  <si>
    <t>3.1.1.</t>
  </si>
  <si>
    <t>3.1.1.1.</t>
  </si>
  <si>
    <t>3.1.1.2.</t>
  </si>
  <si>
    <t>3.2.</t>
  </si>
  <si>
    <t>3.2.1.</t>
  </si>
  <si>
    <t>3.2.1.1.</t>
  </si>
  <si>
    <t>3.2.1.2.</t>
  </si>
  <si>
    <t>3.2.1.3.</t>
  </si>
  <si>
    <t>3.2.1.4.</t>
  </si>
  <si>
    <t>3.2.1.5.</t>
  </si>
  <si>
    <t>3.3.</t>
  </si>
  <si>
    <t>3.3.1.</t>
  </si>
  <si>
    <t>3.3.1.1.</t>
  </si>
  <si>
    <t>4.</t>
  </si>
  <si>
    <t>4.1.</t>
  </si>
  <si>
    <t>4.1.1.</t>
  </si>
  <si>
    <t>4.1.1.1.</t>
  </si>
  <si>
    <t>5.</t>
  </si>
  <si>
    <t>5.1.</t>
  </si>
  <si>
    <t>5.1.1.</t>
  </si>
  <si>
    <t>5.1.1.1.</t>
  </si>
  <si>
    <t>5.1.2.</t>
  </si>
  <si>
    <t>5.1.2.1.</t>
  </si>
  <si>
    <t>6.</t>
  </si>
  <si>
    <t>6.1.</t>
  </si>
  <si>
    <t>6.1.1.</t>
  </si>
  <si>
    <t>6.1.1.1.</t>
  </si>
  <si>
    <t>7.</t>
  </si>
  <si>
    <t>7.1.</t>
  </si>
  <si>
    <t>7.1.1.</t>
  </si>
  <si>
    <t>7.1.1.1.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</si>
  <si>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</si>
  <si>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</si>
  <si>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</si>
  <si>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</si>
  <si>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</si>
  <si>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</si>
  <si>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</si>
  <si>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</si>
  <si>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>10.</t>
  </si>
  <si>
    <t>10.1.</t>
  </si>
  <si>
    <t>10.1.1.</t>
  </si>
  <si>
    <t>10.1.1.1.</t>
  </si>
  <si>
    <t>11.</t>
  </si>
  <si>
    <t>11.1.</t>
  </si>
  <si>
    <t>11.1.1.</t>
  </si>
  <si>
    <t>11.1.1.1.</t>
  </si>
  <si>
    <t>12.</t>
  </si>
  <si>
    <t>12.1.</t>
  </si>
  <si>
    <t>12.1.1.</t>
  </si>
  <si>
    <t>12.1.1.1.</t>
  </si>
  <si>
    <t>13.</t>
  </si>
  <si>
    <t>13.1.</t>
  </si>
  <si>
    <t>13.1.1.</t>
  </si>
  <si>
    <t>13.1.1.1.</t>
  </si>
  <si>
    <t>14.</t>
  </si>
  <si>
    <t>14.1.</t>
  </si>
  <si>
    <t>14.1.1.</t>
  </si>
  <si>
    <t>14.1.1.1.</t>
  </si>
  <si>
    <t>15.</t>
  </si>
  <si>
    <t>15.1.</t>
  </si>
  <si>
    <t>15.1.1.</t>
  </si>
  <si>
    <t>15.1.1.1.</t>
  </si>
  <si>
    <t>16.</t>
  </si>
  <si>
    <t>16.1.</t>
  </si>
  <si>
    <t>16.1.1.</t>
  </si>
  <si>
    <t>16.1.1.1.</t>
  </si>
  <si>
    <t>17.</t>
  </si>
  <si>
    <t>17.1.</t>
  </si>
  <si>
    <t>17.1.1.</t>
  </si>
  <si>
    <t>17.1.1.1.</t>
  </si>
  <si>
    <t>17.1.1.2.</t>
  </si>
  <si>
    <t>17.1.1.3.</t>
  </si>
  <si>
    <t>17.1.1.4.</t>
  </si>
  <si>
    <t>18.</t>
  </si>
  <si>
    <t>18.1.</t>
  </si>
  <si>
    <t>18.1.1.</t>
  </si>
  <si>
    <t>18.1.1.1.</t>
  </si>
  <si>
    <t>18.1.1.2.</t>
  </si>
  <si>
    <t>19.</t>
  </si>
  <si>
    <t>19.1.</t>
  </si>
  <si>
    <t>19.1.1.</t>
  </si>
  <si>
    <t>19.1.1.1.</t>
  </si>
  <si>
    <t>20.</t>
  </si>
  <si>
    <t>20.1.</t>
  </si>
  <si>
    <t>20.1.1.</t>
  </si>
  <si>
    <t>20.1.1.1.</t>
  </si>
  <si>
    <t>21.</t>
  </si>
  <si>
    <t>21.1.</t>
  </si>
  <si>
    <t>21.1.1.</t>
  </si>
  <si>
    <t>21.1.1.1.</t>
  </si>
  <si>
    <t>21.1.1.2.</t>
  </si>
  <si>
    <t>22.</t>
  </si>
  <si>
    <t>22.1.</t>
  </si>
  <si>
    <t>22.1.1.</t>
  </si>
  <si>
    <t>22.1.1.1.</t>
  </si>
  <si>
    <t>23.</t>
  </si>
  <si>
    <t>23.1.</t>
  </si>
  <si>
    <t>23.1.1.</t>
  </si>
  <si>
    <t>23.1.1.1.</t>
  </si>
  <si>
    <t>24.</t>
  </si>
  <si>
    <t>24.1.</t>
  </si>
  <si>
    <t>24.1.1.</t>
  </si>
  <si>
    <t>24.1.1.1.</t>
  </si>
  <si>
    <t>1490270070</t>
  </si>
  <si>
    <t>Универсальная спортивная площадка в с.Екатериновка</t>
  </si>
  <si>
    <t>1790192370</t>
  </si>
  <si>
    <t>Основное мероприятие "Обеспечение электроснабжением населенных пунктов Партизанского муниципального района"</t>
  </si>
  <si>
    <t>Ремонт, капитальный ремонт линий электропередач</t>
  </si>
  <si>
    <t>9999920110</t>
  </si>
  <si>
    <t>Резервный фонд администрации Партизанского муниципального района</t>
  </si>
  <si>
    <t>9999920360</t>
  </si>
  <si>
    <t>Проведение выборов в представительный орган Партизанского муниципального образования</t>
  </si>
  <si>
    <t xml:space="preserve">Муниципальная программа "Развитие культуры Партизанского муниципального района на 2015-2020 годы" </t>
  </si>
  <si>
    <t>3.2.1.6.</t>
  </si>
  <si>
    <t>3.2.1.7.</t>
  </si>
  <si>
    <t>03201L5192</t>
  </si>
  <si>
    <t>03201L5193</t>
  </si>
  <si>
    <t xml:space="preserve">Мероприятия муниципальной программы "Развитие культуры Партизанского муниципального района на 2015-2020 годы" </t>
  </si>
  <si>
    <t xml:space="preserve">Осуществление регулярных пассажирских перевозок автомобильным транспортом по регулируемым тарифам </t>
  </si>
  <si>
    <t>08201S2380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</si>
  <si>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средств дорожного фонда Партизанского муниципального района</t>
  </si>
  <si>
    <t>08201S2390</t>
  </si>
  <si>
    <t>Капитальный ремонт и ремонт автомобильных дорог общего пользования населенных пунктов за счет средств дорожного фонда Партизанского муниципального района</t>
  </si>
  <si>
    <t>17901S2370</t>
  </si>
  <si>
    <t>Финансовая поддержка субъектов малого и среднего предпринимательства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</si>
  <si>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средств районного бюджета</t>
  </si>
  <si>
    <t>Мероприятия по энергосбережению и повышению энергетической эффективности систем коммунальной инфраструктуры за счет средств районного бюджета</t>
  </si>
  <si>
    <t>Основное мероприятие "Поддержка сельских поселений в сфере благоустройства дворовых территорий и мест массового отдыха населения"</t>
  </si>
  <si>
    <t>21901Р5200</t>
  </si>
  <si>
    <t>21901S7777</t>
  </si>
  <si>
    <t>Обеспечение мероприятий по софинансированию за счет средств благотворительного пожертвования</t>
  </si>
  <si>
    <t>Осуществление отдельных государственных полномочий по расчету и предоставлению дотаций на выравнивание бюджетной обеспеченности бюджетам поселений</t>
  </si>
  <si>
    <t>9999993110</t>
  </si>
  <si>
    <t>03901S2050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</si>
  <si>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районного бюджета</t>
  </si>
  <si>
    <t>2500000000</t>
  </si>
  <si>
    <t>2590000000</t>
  </si>
  <si>
    <t>2590100000</t>
  </si>
  <si>
    <t>2590120150</t>
  </si>
  <si>
    <t xml:space="preserve">Муниципальная программа "Развитие образования Партизанского муниципального района" на 2018-2020 годы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</si>
  <si>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</si>
  <si>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</si>
  <si>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</si>
  <si>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 xml:space="preserve">Мероприятия муниципальной программы "Развитие образования Партизанского муниципального района" на 2018-2020 годы 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</si>
  <si>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</si>
  <si>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2018-2020 годы</t>
  </si>
  <si>
    <t>Мероприятия муниципальной программы "Защита населения и территории от чрезвычайных ситуаций, обеспечение пожарной безопасности Партизанского муниципального района" на 2018-2020 годы</t>
  </si>
  <si>
    <t>Муниципальная программа "Развитие транспортного комплекса Партизанского муниципального района" на 2018-2020 годы</t>
  </si>
  <si>
    <t>Подпрограмма "Развитие транспортного комплекса в Партизанском муниципальном районе на 2018-2020 годы"</t>
  </si>
  <si>
    <t>Подпрограмма "Развитие дорожной отрасли в Партизанском муниципальном районе на 2018-2020 годы"</t>
  </si>
  <si>
    <t>Подпрограмма "Обеспечение безопасности дорожного движения в Партизанском муниципальном районе на 2018-2020 годы"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</si>
  <si>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2018-2020 годы</t>
  </si>
  <si>
    <t>Мероприятия муниципальной программы "Реализация Стратегии государственной молодежной политики на территории Партизанского муниципального района" на 2018-2020 годы</t>
  </si>
  <si>
    <t>Муниципальная программа "Развитие архивного дела в Партизанском муниципальном районе" на 2015-2019 годы</t>
  </si>
  <si>
    <t>Мероприятия муниципальной программы "Развитие архивного дела в Партизанском муниципальном районе" на 2015-2019 годы</t>
  </si>
  <si>
    <t xml:space="preserve">Разработка, проверка проектно-сметной документации на строительство, реконструкцию объектов жилищно-коммунального и социально-культурного назначения </t>
  </si>
  <si>
    <t>Муниципальная программа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2018-2020 годы"</t>
  </si>
  <si>
    <t>Мероприятия муниципальной программы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2018-2020 годы"</t>
  </si>
  <si>
    <t>1890170020</t>
  </si>
  <si>
    <t>1890170030</t>
  </si>
  <si>
    <t>1890270030</t>
  </si>
  <si>
    <t>1890270050</t>
  </si>
  <si>
    <t>1890370190</t>
  </si>
  <si>
    <t>1890400000</t>
  </si>
  <si>
    <t>1890500000</t>
  </si>
  <si>
    <t>1890600000</t>
  </si>
  <si>
    <t>Муниципальная программа "Обеспечение жильем молодых семей Партизанского муниципального района" на 2018-2020 годы</t>
  </si>
  <si>
    <t>Мероприятия муниципальной программы "Обеспечение жильем молодых семей Партизанского муниципального района" на 2018-2020 годы</t>
  </si>
  <si>
    <t>2590200000</t>
  </si>
  <si>
    <t>25.</t>
  </si>
  <si>
    <t>25.1.</t>
  </si>
  <si>
    <t>25.1.1.</t>
  </si>
  <si>
    <t>25.1.1.1.</t>
  </si>
  <si>
    <t>Составление (изменение) списков кандидатов в присяжные заседатели федеральных  судов общей юрисдикции в Российской Федерации</t>
  </si>
  <si>
    <t>Государственная регистрация актов гражданского состояния</t>
  </si>
  <si>
    <t>Создание и обеспечение деятельности комиссий по делам несовершеннолетних и защите их прав</t>
  </si>
  <si>
    <t>Реализация отдельных государственных полномочий по созданию административных комиссий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</si>
  <si>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</si>
  <si>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</si>
  <si>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Муниципальная программа "Противодействие коррупции в Партизанском муниципальном районе на 2018-2020 годы"</t>
  </si>
  <si>
    <t>Мероприятия муниципальной программы "Противодействие коррупции в Партизанском муниципальном районе на 2018-2020 годы"</t>
  </si>
  <si>
    <t>Обеспечение обучающихся в младших классах (1-4 включительно) бесплатным питанием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</si>
  <si>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</si>
  <si>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муниципальных учреждений культуры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</si>
  <si>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</si>
  <si>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 xml:space="preserve"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 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</si>
  <si>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</si>
  <si>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Поддержка муниципальных программ развития малого и среднего предпринимательства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</si>
  <si>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</si>
  <si>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Мероприятия по энергосбережению и повышению энергетической эффективности систем коммунальной инфраструктуры Приморского края</t>
  </si>
  <si>
    <t xml:space="preserve">Мероприятия подпрограммы "Обеспечение жильем молодых семей" федеральной целевой программы "Жилище" на 2015 - 2020 годы </t>
  </si>
  <si>
    <t>1890192320</t>
  </si>
  <si>
    <t>18901S2320</t>
  </si>
  <si>
    <t>1890292270</t>
  </si>
  <si>
    <t>18902S2270</t>
  </si>
  <si>
    <t>1890420290</t>
  </si>
  <si>
    <t>1890520340</t>
  </si>
  <si>
    <t>1890680020</t>
  </si>
  <si>
    <t>19901L4970</t>
  </si>
  <si>
    <t>0210192010</t>
  </si>
  <si>
    <t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</t>
  </si>
  <si>
    <t>02101S2010</t>
  </si>
  <si>
    <t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за счет средств районного бюджета</t>
  </si>
  <si>
    <t>Строительство (реконструкция) и приобретение зданий муниципальных общеобразовательных организаций</t>
  </si>
  <si>
    <t>2.2.2.4.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</si>
  <si>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</si>
  <si>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2.1.1.4.</t>
  </si>
  <si>
    <t>2.1.1.5.</t>
  </si>
  <si>
    <t>02202L0970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</si>
  <si>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бюджетов</t>
  </si>
  <si>
    <t>Поддержка лучших работников муниципальных учреждений культуры, находящихся на территории сельских поселений за счет средств бюджетов</t>
  </si>
  <si>
    <t>Поддержка муниципальных учреждений культуры за счет средств бюджетов</t>
  </si>
  <si>
    <t>Реализация мероприятий по обеспечению жильем молодых семей за счет средств бюджетов</t>
  </si>
  <si>
    <t>0220270030</t>
  </si>
  <si>
    <t>2.2.2.5.</t>
  </si>
  <si>
    <t>2.2.2.6.</t>
  </si>
  <si>
    <t>0210170060</t>
  </si>
  <si>
    <t>2.1.1.6.</t>
  </si>
  <si>
    <t xml:space="preserve">Обеспечение бесплатным питанием детей, обучающихся в муниципальных общеобразовательных организациях  </t>
  </si>
  <si>
    <t>0290300000</t>
  </si>
  <si>
    <t>Основное мероприятие "Меры социальной поддержки педагогическим работникам"</t>
  </si>
  <si>
    <t>Обеспечение мер социальной поддержки педагогическим работникам муниципальных образовательных организаций</t>
  </si>
  <si>
    <t>1490292500</t>
  </si>
  <si>
    <t>Мероприятия по строительству бетонных оснований и установки оборудования универсальных спортивных площадок</t>
  </si>
  <si>
    <t>14902S2500</t>
  </si>
  <si>
    <t>Мероприятия по строительству бетонных оснований и установки оборудования универсальных спортивных площадок за счет средств районного бюджета</t>
  </si>
  <si>
    <t>2700000000</t>
  </si>
  <si>
    <t>Муниципальная программа «Реконструкция, капитальный ремонт, ремонт объектов социально-культурного назначения Партизанского муниципального района» на 2018-2019 годы</t>
  </si>
  <si>
    <t>2790000000</t>
  </si>
  <si>
    <t>Мероприятия муниципальной программы «Реконструкция, капитальный ремонт, ремонт объектов социально-культурного назначения Партизанского муниципального района» на 2018-2019 годы</t>
  </si>
  <si>
    <t>2790100000</t>
  </si>
  <si>
    <t>2790170200</t>
  </si>
  <si>
    <t>Ремонт, капитальный ремонт объектов муниципальной собственности</t>
  </si>
  <si>
    <t>26.</t>
  </si>
  <si>
    <t>26.1.</t>
  </si>
  <si>
    <t>26.1.1.</t>
  </si>
  <si>
    <t>26.1.1.1.</t>
  </si>
  <si>
    <t>0820229020</t>
  </si>
  <si>
    <t>Финансовый резерв для ликвидации чрезвычайных ситуаций в Приморском крае</t>
  </si>
  <si>
    <t>0290393140</t>
  </si>
  <si>
    <t>0220293150</t>
  </si>
  <si>
    <t>2.1.3</t>
  </si>
  <si>
    <t>021Р252320</t>
  </si>
  <si>
    <t>021Р200000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</si>
  <si>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</si>
  <si>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2.1.3.1.</t>
  </si>
  <si>
    <t>2.2.3.</t>
  </si>
  <si>
    <t>022Е250970</t>
  </si>
  <si>
    <t>022Е200000</t>
  </si>
  <si>
    <t>0320192540</t>
  </si>
  <si>
    <t>Комплектование книжных фондов и обеспечение информационно-техническим оборудованием библиотек</t>
  </si>
  <si>
    <t>0690192310</t>
  </si>
  <si>
    <t>Текущий, капитальный ремонт гидротехнических сооружений (в том числе разработку проектно-сметной документаци), находящихся в муниципальной собственности, предназначенных для защиты от наводнений в результате прохождения паводков</t>
  </si>
  <si>
    <t>1490292190</t>
  </si>
  <si>
    <t>Развитие спортивной инфраструктуры, находящейся в муниципальной собственности</t>
  </si>
  <si>
    <t>25902R0820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</si>
  <si>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</si>
  <si>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9999992620</t>
  </si>
  <si>
    <t>Обеспечение граждан твердым топливом (дровами)</t>
  </si>
  <si>
    <t>9999993130</t>
  </si>
  <si>
    <t>Установление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</si>
  <si>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Федеральный проект "Успех каждого ребенка"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</si>
  <si>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</si>
  <si>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 "Развитие муниципальной службы в администрации Партизанского муниципального района на 2016-2021 годы"</t>
  </si>
  <si>
    <t>Мероприятия муниципальной программы  "Развитие муниципальной службы в администрации Партизанского муниципального района на 2016-2021 годы"</t>
  </si>
  <si>
    <t>Муниципальная программа "Повышение качества предоставления государственных и муниципальных услуг в Партизанском муниципальном районе" на 2019-2021 годы</t>
  </si>
  <si>
    <t>Мероприятия муниципальной программы "Повышение качества предоставления государственных и муниципальных услуг в Партизанском муниципальном районе" на 2019-2021 годы</t>
  </si>
  <si>
    <t>Муниципальная программа "Улучшение условий труда в муниципальных учреждениях Партизанского муниципального района на 2019-2021 годы"</t>
  </si>
  <si>
    <t>Мероприятия муниципальной программы "Улучшение условий труда в муниципальных учреждениях Партизанского муниципального района на 2019-2021 годы"</t>
  </si>
  <si>
    <t>Муниципальная программа "Доступная среда" на 2019-2021 годы</t>
  </si>
  <si>
    <t>Мероприятия муниципальной программы "Доступная среда" на 2019-2021 годы</t>
  </si>
  <si>
    <t>Муниципальная программа "Развитие малого и среднего предпринимательства в Партизанском муниципальном районе" на 2019-2021 годы</t>
  </si>
  <si>
    <t>Мероприятия муниципальной программы "Развитие малого и среднего предпринимательства в Партизанском муниципальном районе" на 2019-2021 годы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</si>
  <si>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</si>
  <si>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Мероприятия муниципальной программы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</si>
  <si>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Муниципальная программа "Проведение мероприятий по строительству, реконструкции, ремонту объектов муниципального жилищного фонда, переселению граждан из аварийного жилищного фонда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Партизанском муниципальном районе на 2018-2020 годы"</t>
  </si>
  <si>
    <t>Мероприятия муниципальной программы "Проведение мероприятий по строительству, реконструкции, ремонту объектов муниципального жилищного фонда, переселению граждан из аварийного жилищного фонда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Партизанском муниципальном районе на 2018-2020 годы"</t>
  </si>
  <si>
    <t>0690129020</t>
  </si>
  <si>
    <t>2.2.3.1.</t>
  </si>
  <si>
    <t>6.1.1.2.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</si>
  <si>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иными способами"</t>
  </si>
  <si>
    <t>2590300000</t>
  </si>
  <si>
    <t>2590320280</t>
  </si>
  <si>
    <t>25902М0820</t>
  </si>
  <si>
    <t>Предоставление государственных и муниципальных услуг</t>
  </si>
  <si>
    <t>0490140020</t>
  </si>
  <si>
    <t>14902S2190</t>
  </si>
  <si>
    <t>Мероприятия по развитию спортивной инфраструктуры, находящейся в муниципальной собственности за счет средств районного бюджета</t>
  </si>
  <si>
    <t>032А100000</t>
  </si>
  <si>
    <t>Федеральный проект "Культурная среда"</t>
  </si>
  <si>
    <t>032А155192</t>
  </si>
  <si>
    <t>Обеспечение учреждений культуры передвижными многофункциональными культурными центрами (автоклубами)</t>
  </si>
  <si>
    <t>Обеспечение функционирования объектов обращения с твердыми коммунальными отходами, находящихся в муниципальной собственности</t>
  </si>
  <si>
    <t>1890592640</t>
  </si>
  <si>
    <t>18905S2640</t>
  </si>
  <si>
    <t>Обеспечение функционирования объектов обращения с твердыми коммунальными отходами, находящихся в муниципальной собственности за счет средств районного бюджета</t>
  </si>
  <si>
    <t>149P500000</t>
  </si>
  <si>
    <t xml:space="preserve"> Федеральный проект "Спорт - норма жизни"</t>
  </si>
  <si>
    <t>149P592190</t>
  </si>
  <si>
    <t>149P5S2190</t>
  </si>
  <si>
    <t>032А192660</t>
  </si>
  <si>
    <t>Обеспечение учреждений культуры автоклубами</t>
  </si>
  <si>
    <t>032А1S2660</t>
  </si>
  <si>
    <t>03201S2540</t>
  </si>
  <si>
    <t>Обеспечение учреждений культуры автоклубами за счет средств районного бюджета</t>
  </si>
  <si>
    <t>Комплектование книжных фондов и обеспечение информационно-техническим оборудованием библиотек за счет средств районного бюджета</t>
  </si>
  <si>
    <t>Основное мероприятие "Обеспечение граждан Партизанского муниципального района твердым топливом (дровами)</t>
  </si>
  <si>
    <t>1890700000</t>
  </si>
  <si>
    <t>1890792620</t>
  </si>
  <si>
    <t>18907S2620</t>
  </si>
  <si>
    <t>Обеспечение граждан твердым топливом (дровами) за счет средств районного бюджета</t>
  </si>
  <si>
    <t>0240100000</t>
  </si>
  <si>
    <t>0240000000</t>
  </si>
  <si>
    <t>02401P5200</t>
  </si>
  <si>
    <t>02401S5200</t>
  </si>
  <si>
    <t>Строительство (реконструкция) и приобретение зданий муниципальных общеобразовательных организаций за счет средств районного бюджета</t>
  </si>
  <si>
    <t>0790120370</t>
  </si>
  <si>
    <t>Информационно-разъяснительные мероприятия</t>
  </si>
  <si>
    <t>2.5.</t>
  </si>
  <si>
    <t>2.5.1.</t>
  </si>
  <si>
    <t>2.5.1.1.</t>
  </si>
  <si>
    <t>Развитие спортивной инфраструктуры Партизанского муниципального района</t>
  </si>
  <si>
    <t>1490170210</t>
  </si>
  <si>
    <t>0320177777</t>
  </si>
  <si>
    <t>0240170030</t>
  </si>
  <si>
    <t>2390177777</t>
  </si>
  <si>
    <t>Финансовый резерв для ликвидации чрезвычайных ситуаций природного и техногенного характера</t>
  </si>
  <si>
    <t>0690123800</t>
  </si>
  <si>
    <t>Резервный фонд Администрации Приморского края по ликвидации чрезвычайных ситуаций природного и техногенного характера</t>
  </si>
  <si>
    <t>1890323800</t>
  </si>
  <si>
    <t>0210252320</t>
  </si>
  <si>
    <t>Мероприятия по ликвидации чрезвычайных ситуаций природного и техногенного характера за счет средств резервного фонда Администрации Приморского края</t>
  </si>
  <si>
    <t>Приложение 5</t>
  </si>
  <si>
    <t>к муниципальному правовому акту</t>
  </si>
  <si>
    <t xml:space="preserve">Партизанского муниципального района </t>
  </si>
  <si>
    <t xml:space="preserve">от 00.12.2019 № 000 - МПА     </t>
  </si>
  <si>
    <t>"Приложение 12</t>
  </si>
  <si>
    <t xml:space="preserve">от 21.12.2018 № 24 - МПА     </t>
  </si>
  <si>
    <t>Расходы бюджета Партизанского муниципального района на 2019 год по финансовому обеспечению муниципальных программ Партизанского муниципального района и непрограммным направлениям деятельности</t>
  </si>
  <si>
    <t>(рублей)</t>
  </si>
  <si>
    <t>Наименование</t>
  </si>
  <si>
    <t>Целевая статья</t>
  </si>
  <si>
    <t>Вид расходов</t>
  </si>
  <si>
    <t>Сумма на           2019 год</t>
  </si>
  <si>
    <t>000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</si>
  <si>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</si>
  <si>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</si>
  <si>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</si>
  <si>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</si>
  <si>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</si>
  <si>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</si>
  <si>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</si>
  <si>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</si>
  <si>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Основное мероприятие "Развитие инфраструктуры  дошкольных образовательных организаций"</t>
  </si>
  <si>
    <t xml:space="preserve">Капитальные вложения в объекты государственной (муниципальной) собственности
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</si>
  <si>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</si>
  <si>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</si>
  <si>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</si>
  <si>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</si>
  <si>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</si>
  <si>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</si>
  <si>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</si>
  <si>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</si>
  <si>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</si>
  <si>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</si>
  <si>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</si>
  <si>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</si>
  <si>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</si>
  <si>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 xml:space="preserve">Закупка товаров, работ и услуг для обеспечения
государственных (муниципальных) нужд
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</si>
  <si>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</si>
  <si>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</si>
  <si>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</si>
  <si>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</si>
  <si>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выплаты населению</t>
  </si>
  <si>
    <t>360</t>
  </si>
  <si>
    <t xml:space="preserve">Подпрограмма «Содействие созданию в Партизанском муниципальном районе новых мест в общеобразовательных учреждениях» 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</si>
  <si>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</si>
  <si>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</si>
  <si>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</si>
  <si>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Публичные нормативные социальные выплаты гражданам</t>
  </si>
  <si>
    <t>310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</si>
  <si>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</si>
  <si>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</si>
  <si>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</si>
  <si>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</si>
  <si>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Муниципальная программа "Социальная поддержка населения Партизанского муниципального района" на 2015-2020 годы</t>
  </si>
  <si>
    <t>Мероприятия муниципальной программы "Социальная поддержка населения Партизанского муниципального района" на 2015-2020 годы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</si>
  <si>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</si>
  <si>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</si>
  <si>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Иные выплаты населению
</t>
  </si>
  <si>
    <t>Текущий, капитальный ремонт гидротехнических сооружений (в том числе разработку проектно-сметной документации), находящихся в муниципальной собственности, предназначенных для защиты от наводнений в результате прохождения паводков</t>
  </si>
  <si>
    <t>Текущий, капитальный ремонт гидротехнических сооружений (в том числе разработку проектно-сметной документации), находящихся в муниципальной собственности, предназначенных для защиты от наводнений в результате прохождения паводков за счет средств районного бюджета</t>
  </si>
  <si>
    <t>06901S2310</t>
  </si>
  <si>
    <t>Основное мероприятие "Предоставление мер социальной поддержки гражданам, пострадавшим в результате чрезвычайной ситуации"</t>
  </si>
  <si>
    <t>0690200000</t>
  </si>
  <si>
    <t>Предоставление денежной выплаты гражданам, пострадавшим в результате чрезвычайной ситуации</t>
  </si>
  <si>
    <t>0690280070</t>
  </si>
  <si>
    <t>Муниципальная программа "Информационное общество Партизанского муниципального района на 2018-2020 годы"</t>
  </si>
  <si>
    <t>Мероприятия муниципальной программы "Информационное общество Партизанского муниципального района на 2018-2020 годы"</t>
  </si>
  <si>
    <t>Иные закупки товаров, работ и услуг для обеспечения государственных (муниципальных) нужд</t>
  </si>
  <si>
    <t>Субсидии автономным учреждениям</t>
  </si>
  <si>
    <t>620</t>
  </si>
  <si>
    <t>Муниципальная программа "Экономическое развитие Партизанского муниципального района на 2018-2020 годы"</t>
  </si>
  <si>
    <t>Мероприятия муниципальной программы "Экономическое развитие Партизанского муниципального района на 2018-2020 годы"</t>
  </si>
  <si>
    <t xml:space="preserve">Расходы на выплаты персоналу государственных (муниципальных) органов </t>
  </si>
  <si>
    <t>120</t>
  </si>
  <si>
    <t>Премии и гранты</t>
  </si>
  <si>
    <t>350</t>
  </si>
  <si>
    <t>Муниципальная программа "Развитие физической культуры и спорта на территории Партизанского муниципального района" на 2018-2020 годы</t>
  </si>
  <si>
    <t>Мероприятия муниципальной программы  "Развитие физической культуры и спорта на территории Партизанского муниципального района" на 2018-2020 годы</t>
  </si>
  <si>
    <t>Развитие спортивной инфраструктуры в Партизанском муниципальном районе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</si>
  <si>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</si>
  <si>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</si>
  <si>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Строительство (реконструкция) и приобритение зданий муниципальных общеобразовательных организаций</t>
  </si>
  <si>
    <t xml:space="preserve">Муниципальная программа "Комплексная безопасность образовательных учреждений Партизанского муниципального района" на 2014-2021 годы </t>
  </si>
  <si>
    <t xml:space="preserve">Мероприятия муниципальной программы "Комплексная безопасность образовательных учреждений Партизанского муниципального района" на 2014-2021 годы </t>
  </si>
  <si>
    <t>2390000000</t>
  </si>
  <si>
    <t>Итого по муниципальным программам</t>
  </si>
  <si>
    <t>0000000000</t>
  </si>
  <si>
    <t>Резервные средства</t>
  </si>
  <si>
    <t>870</t>
  </si>
  <si>
    <t>Межбюджетные трансферты</t>
  </si>
  <si>
    <t>Субвенции</t>
  </si>
  <si>
    <t>530</t>
  </si>
  <si>
    <t>Дотации</t>
  </si>
  <si>
    <t>510</t>
  </si>
  <si>
    <t>Выполнение отдельных государственных полномочий по государственному управлению охраной труда</t>
  </si>
  <si>
    <t>Всего расходов:</t>
  </si>
  <si>
    <t>6.1.2.</t>
  </si>
  <si>
    <t>6.1.2.1.</t>
  </si>
  <si>
    <t>0690156920</t>
  </si>
  <si>
    <t>Расходы на реализацию комплекса мер по ликвидации последствий негативного воздействия вод и выполнение неотложных работ по восстановлению пропускной способности русел рек на территории Приморского края за счет средств резервного фонда Правительства Российской Федерации</t>
  </si>
  <si>
    <t xml:space="preserve">Укрепление материально-технической базы домов культуры </t>
  </si>
  <si>
    <t>0390192470</t>
  </si>
  <si>
    <t xml:space="preserve">Укрепление материально-технической базы домов культуры за счет средств районного бюджета </t>
  </si>
  <si>
    <t>03901S2470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</si>
  <si>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</si>
  <si>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0820192250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</si>
  <si>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Партизанского муниципального района</t>
  </si>
  <si>
    <t>08201S2250</t>
  </si>
  <si>
    <t>Переселение граждан из аварийного жилищного фонда</t>
  </si>
  <si>
    <t>2590380080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</si>
  <si>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</si>
  <si>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259F367484</t>
  </si>
  <si>
    <t>259F300000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</si>
  <si>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</si>
  <si>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районного бюджета</t>
  </si>
  <si>
    <t>Основное мероприятие "Профилактика терроризма и экстремизма, незаконного потребления наркотических средств и психотропных веществ, повышение уровня антитеррористической защищенности, предупреждение безнадзорности, беспризорности и правонарушений среди несовершеннолетних на территории Партизанского муниципального района"</t>
  </si>
  <si>
    <t xml:space="preserve">Мероприятия по профилактике терроризма и экстремизма, незаконного потребления наркотических средств и психотропных веществ, предупреждение безнадзорности, беспризорности и правонарушений среди несовершеннолетних </t>
  </si>
  <si>
    <t>2800000000</t>
  </si>
  <si>
    <t>2890000000</t>
  </si>
  <si>
    <t>2890100000</t>
  </si>
  <si>
    <t>2890120380</t>
  </si>
  <si>
    <t>9999993160</t>
  </si>
  <si>
    <t>023Е200000</t>
  </si>
  <si>
    <t>2.3.4.</t>
  </si>
  <si>
    <t>2.3.4.1.</t>
  </si>
  <si>
    <t>023Е254910</t>
  </si>
  <si>
    <t>Создание новых мест в образовательных организациях различных типов для реализации дополнительных общеразвиваюших программ всех направленностей</t>
  </si>
  <si>
    <t>4.1.2.</t>
  </si>
  <si>
    <t>4.1.2.1.</t>
  </si>
  <si>
    <t>4.1.3.</t>
  </si>
  <si>
    <t>4.1.3.1.</t>
  </si>
  <si>
    <t>5.1.1.2</t>
  </si>
  <si>
    <t>5.1.1.3.</t>
  </si>
  <si>
    <t>5.1.1.4.</t>
  </si>
  <si>
    <t>5.1.1.5.</t>
  </si>
  <si>
    <t>7.2.</t>
  </si>
  <si>
    <t>7.2.1.</t>
  </si>
  <si>
    <t>7.2.1.1.</t>
  </si>
  <si>
    <t>7.2.1.2.</t>
  </si>
  <si>
    <t>7.2.1.3.</t>
  </si>
  <si>
    <t>7.2.1.4.</t>
  </si>
  <si>
    <t>7.2.1.5.</t>
  </si>
  <si>
    <t>7.2.1.6.</t>
  </si>
  <si>
    <t>7.2.1.7.</t>
  </si>
  <si>
    <t>7.2.1.8.</t>
  </si>
  <si>
    <t>7.2.1.9.</t>
  </si>
  <si>
    <t>7.2.2.</t>
  </si>
  <si>
    <t>7.2.2.1.</t>
  </si>
  <si>
    <t>7.2.2.2.</t>
  </si>
  <si>
    <t>7.3.</t>
  </si>
  <si>
    <t>7.3.1.</t>
  </si>
  <si>
    <t>7.3.1.1.</t>
  </si>
  <si>
    <t>8.1.1.2.</t>
  </si>
  <si>
    <t>8.1.1.3.</t>
  </si>
  <si>
    <t>8.1.1.4.</t>
  </si>
  <si>
    <t>12.1.2.</t>
  </si>
  <si>
    <t>12.1.2.1.</t>
  </si>
  <si>
    <t>16.1.1.2.</t>
  </si>
  <si>
    <t>16.1.1.3.</t>
  </si>
  <si>
    <t>16.1.1.4.</t>
  </si>
  <si>
    <t>17.1.2.</t>
  </si>
  <si>
    <t>17.1.2.1.</t>
  </si>
  <si>
    <t>17.1.2.2.</t>
  </si>
  <si>
    <t>17.1.2.3.</t>
  </si>
  <si>
    <t>17.1.2.4.</t>
  </si>
  <si>
    <t>17.1.3.</t>
  </si>
  <si>
    <t>17.1.3.1.</t>
  </si>
  <si>
    <t>17.1.4.</t>
  </si>
  <si>
    <t>17.1.4.1.</t>
  </si>
  <si>
    <t>17.1.5.</t>
  </si>
  <si>
    <t>17.1.5.1.</t>
  </si>
  <si>
    <t>17.1.5.2.</t>
  </si>
  <si>
    <t>17.1.5.3.</t>
  </si>
  <si>
    <t>17.1.6.</t>
  </si>
  <si>
    <t>17.1.6.1.</t>
  </si>
  <si>
    <t>20.1.1.2.</t>
  </si>
  <si>
    <t>20.1.1.3.</t>
  </si>
  <si>
    <t>20.1.1.4.</t>
  </si>
  <si>
    <t>23.2.1.</t>
  </si>
  <si>
    <t>23.2.1.1.</t>
  </si>
  <si>
    <t>23.2.1.2.</t>
  </si>
  <si>
    <t>23.2.2.</t>
  </si>
  <si>
    <t>23.2.2.1.</t>
  </si>
  <si>
    <t>23.2.2.2.</t>
  </si>
  <si>
    <t>23.2.2.3.</t>
  </si>
  <si>
    <t>0260000000</t>
  </si>
  <si>
    <t xml:space="preserve">Подпрограмма «Развитие и поддержка педагогических кадров» </t>
  </si>
  <si>
    <t>0260100000</t>
  </si>
  <si>
    <t>0260193140</t>
  </si>
  <si>
    <t>2.6.</t>
  </si>
  <si>
    <t>2.6.1.</t>
  </si>
  <si>
    <t>2.6.1.1.</t>
  </si>
  <si>
    <t>2.6.2.</t>
  </si>
  <si>
    <t>2.6.2.1.</t>
  </si>
  <si>
    <t>2.6.3.</t>
  </si>
  <si>
    <t>2.6.3.1.</t>
  </si>
  <si>
    <t>Строительство, реконструкция и приобретение зданий муниципальных общеобразовательных организаций</t>
  </si>
  <si>
    <t>2190192040</t>
  </si>
  <si>
    <t>20.1.1.5.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</si>
  <si>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</si>
  <si>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</si>
  <si>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r>
      <rPr>
        <sz val="13"/>
        <rFont val="Times New Roman"/>
        <family val="1"/>
      </rPr>
      <t>Подпрограмма</t>
    </r>
    <r>
      <rPr>
        <b/>
        <sz val="13"/>
        <rFont val="Times New Roman"/>
        <family val="1"/>
      </rPr>
      <t xml:space="preserve"> «</t>
    </r>
    <r>
      <rPr>
        <sz val="13"/>
        <rFont val="Times New Roman"/>
        <family val="1"/>
      </rPr>
      <t>Содействие созданию в Партизанском муниципальном районе новых мест в общеобразовательных учреждениях</t>
    </r>
    <r>
      <rPr>
        <b/>
        <sz val="13"/>
        <rFont val="Times New Roman"/>
        <family val="1"/>
      </rPr>
      <t xml:space="preserve">» </t>
    </r>
  </si>
  <si>
    <t>9999952600</t>
  </si>
  <si>
    <t>2.3.1.3.</t>
  </si>
  <si>
    <t>0230142320</t>
  </si>
  <si>
    <t>026E500000</t>
  </si>
  <si>
    <t>Федеральный проект "Учитель будущего"</t>
  </si>
  <si>
    <t>026E593140</t>
  </si>
  <si>
    <t>2.3.1.4.</t>
  </si>
  <si>
    <t>Содержание и развитие спортивной инфраструктуры</t>
  </si>
  <si>
    <t>0230170220</t>
  </si>
  <si>
    <t>5.1.1.6.</t>
  </si>
  <si>
    <t>5.1.1.7.</t>
  </si>
  <si>
    <t>0690192130</t>
  </si>
  <si>
    <t xml:space="preserve">Мероприятия в области использования и охраны водных объектов </t>
  </si>
  <si>
    <t>06901S2130</t>
  </si>
  <si>
    <t>Мероприятия в области использования и охраны водных объектов за счет средств районного бюджета</t>
  </si>
  <si>
    <t>0990120250</t>
  </si>
  <si>
    <t>8.1.1.5.</t>
  </si>
  <si>
    <t>Подпрограмма "Развитие массовой физической культуры и спорта в Партизанском муниципальном районе"</t>
  </si>
  <si>
    <t>1410000000</t>
  </si>
  <si>
    <t>Основное мероприятие "Создание условий для привлечения населения к занятиям спорта"</t>
  </si>
  <si>
    <t>1410100000</t>
  </si>
  <si>
    <t>Развитие массовой физической культуры и спорта</t>
  </si>
  <si>
    <t>1410140040</t>
  </si>
  <si>
    <t>13.2.</t>
  </si>
  <si>
    <t>13.2.1.</t>
  </si>
  <si>
    <t>13.2.1.1.</t>
  </si>
  <si>
    <t>13.2.1.2.</t>
  </si>
  <si>
    <t>13.2.2.</t>
  </si>
  <si>
    <t>13.2.2.1.</t>
  </si>
  <si>
    <t>13.2.2.2.</t>
  </si>
  <si>
    <t>13.2.2.3.</t>
  </si>
  <si>
    <t>13.2.2.4.</t>
  </si>
  <si>
    <t>13.2.2.5.</t>
  </si>
  <si>
    <t>13.2.2.6.</t>
  </si>
  <si>
    <t>13.2.2.7.</t>
  </si>
  <si>
    <t>13.2.2.8.</t>
  </si>
  <si>
    <t>13.2.2.9.</t>
  </si>
  <si>
    <t>13.2.2.10.</t>
  </si>
  <si>
    <t>13.2.2.11.</t>
  </si>
  <si>
    <t>149P552280</t>
  </si>
  <si>
    <t xml:space="preserve"> Оснащение объектов спортивной инфраструктуры спортивно-технологическим оборудованием</t>
  </si>
  <si>
    <t>149P592180</t>
  </si>
  <si>
    <t>Приобретение и поставка спортивного инвентаря, спортивного оборудования и иного имущества для развития лыжного спорта</t>
  </si>
  <si>
    <t>1890580020</t>
  </si>
  <si>
    <t>17.1.5.4.</t>
  </si>
  <si>
    <t>259F367483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</si>
  <si>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</si>
  <si>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259F36748S</t>
  </si>
  <si>
    <t>Муниципальная программа «Реконструкция, капитальный ремонт, ремонт объектов социально-культурного назначения Партизанского муниципального района» на 2020 год</t>
  </si>
  <si>
    <t>Мероприятия муниципальной программы «Реконструкция, капитальный ремонт, ремонт объектов социально-культурного назначения Партизанского муниципального района» на 2020 год</t>
  </si>
  <si>
    <t>Ремонт, капитальный ремонт, снос аварийных объектов муниципальной собственности</t>
  </si>
  <si>
    <t>999W900000</t>
  </si>
  <si>
    <t>999W920390</t>
  </si>
  <si>
    <t>999W958530</t>
  </si>
  <si>
    <t>999W994020</t>
  </si>
  <si>
    <t xml:space="preserve">Непрограммные мероприятия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 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</si>
  <si>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 за счет средств районного бюджета</t>
  </si>
  <si>
    <t>Мероприятия связанные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</si>
  <si>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</si>
  <si>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1890720400</t>
  </si>
  <si>
    <t>Обеспечение граждан твердым топливом</t>
  </si>
  <si>
    <t>Обеспечение граждан твердым топливом за счет средств районного бюджета</t>
  </si>
  <si>
    <t>Государственная регистрация актов гражданского состояния за счет средств резервного фонда Правительства Российской Федерации</t>
  </si>
  <si>
    <t>999995930F</t>
  </si>
  <si>
    <t>149P5S2180</t>
  </si>
  <si>
    <t>2.2.1.5.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</si>
  <si>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</si>
  <si>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0220153030</t>
  </si>
  <si>
    <t>2.2.1.6.</t>
  </si>
  <si>
    <t>17.1.1.5.</t>
  </si>
  <si>
    <t>1890120250</t>
  </si>
  <si>
    <t>23.2.3.</t>
  </si>
  <si>
    <t>23.2.3.1.</t>
  </si>
  <si>
    <t>2590320250</t>
  </si>
  <si>
    <t>Приобретение и поставка спортивного инвентаря, спортивного оборудования и иного имущества для развития лыжного спорта за счет средств районного бюджета</t>
  </si>
  <si>
    <t>23.2.4.</t>
  </si>
  <si>
    <t>23.2.4.1.</t>
  </si>
  <si>
    <t>23.2.4.2.</t>
  </si>
  <si>
    <t>23.2.4.3.</t>
  </si>
  <si>
    <t>2590400000</t>
  </si>
  <si>
    <t>2590423800</t>
  </si>
  <si>
    <t>Основное мероприятие "Ликвидация последствий стихийных бедствий и других чрезвычайных происшествий"</t>
  </si>
  <si>
    <t>Мероприятия по ликвидации чрезвычайных ситуаций природного и техногенного характера за счет средств резервного фонда Правительства Приморского края по ликвидации чрезвычайных ситуаций природного и техногенного характера</t>
  </si>
  <si>
    <t>2.2.2.7.</t>
  </si>
  <si>
    <t>0220223800</t>
  </si>
  <si>
    <t>0220277777</t>
  </si>
  <si>
    <t>2.2.2.8.</t>
  </si>
  <si>
    <t>0820223800</t>
  </si>
  <si>
    <t>7.2.2.3.</t>
  </si>
  <si>
    <t>Выплаты стимулирующего характера за особые условия труда и дополнительную нагрузку работникам органов записи актов гражданского состояния муниципальных образований Приморского края,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</si>
  <si>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9999958790</t>
  </si>
  <si>
    <t>2.1.2.2.</t>
  </si>
  <si>
    <t>2.4.1.1</t>
  </si>
  <si>
    <t>2.4.1.3.</t>
  </si>
  <si>
    <t>5.1.1.8.</t>
  </si>
  <si>
    <t>17.1.3.2.</t>
  </si>
  <si>
    <t>2.2.2.9.</t>
  </si>
  <si>
    <t>02202L2550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</si>
  <si>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</si>
  <si>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13.2.2.12.</t>
  </si>
  <si>
    <t>149P592220</t>
  </si>
  <si>
    <t>Организация физкультурно-спортивной работы по месту жительства</t>
  </si>
  <si>
    <t>13.2.2.13.</t>
  </si>
  <si>
    <t>149P5S2220</t>
  </si>
  <si>
    <t>17.1.1.6.</t>
  </si>
  <si>
    <t>Разработка проектно-сметной документации и строительство очистных сооружений в с.Владимиро-Александровское</t>
  </si>
  <si>
    <t>1890170230</t>
  </si>
  <si>
    <t>9999954690</t>
  </si>
  <si>
    <t>Проведение Всероссийской переписи населения 2020 года</t>
  </si>
  <si>
    <t>2.1.2.1</t>
  </si>
  <si>
    <t>3.2.2.</t>
  </si>
  <si>
    <t>032A200000</t>
  </si>
  <si>
    <t>Федеральный проект "Творческие люди</t>
  </si>
  <si>
    <t>3.2.2.1</t>
  </si>
  <si>
    <t>032A255194</t>
  </si>
  <si>
    <t>3.2.2.2</t>
  </si>
  <si>
    <t>0820300000</t>
  </si>
  <si>
    <t>Основное мероприятие "Развитие инициативного бюджетирования в Партизанском муниципальном районе"</t>
  </si>
  <si>
    <t>0820392360</t>
  </si>
  <si>
    <t>Реализация проектов инициативного бюджетирования по направлению "Твой проект"</t>
  </si>
  <si>
    <t>08203S2360</t>
  </si>
  <si>
    <t>Реализация проектов инициативного бюджетирования по направлению "Твой проект" за счет средств районного бюджета</t>
  </si>
  <si>
    <t>7.2.3.</t>
  </si>
  <si>
    <t>7.2.3.1</t>
  </si>
  <si>
    <t>7.2.3.2.</t>
  </si>
  <si>
    <t>17.1.1.7.</t>
  </si>
  <si>
    <t>17.1.1.8.</t>
  </si>
  <si>
    <t>1890170240</t>
  </si>
  <si>
    <t>Разработка проектно-сметной документации и строительство очистных сооружений в с.Екатериновка</t>
  </si>
  <si>
    <t>1890170250</t>
  </si>
  <si>
    <t>Разработка проектно-сметной документации и строительство очистных сооружений в с. Новицкое</t>
  </si>
  <si>
    <t>032A255195</t>
  </si>
  <si>
    <t>Федеральный проект "Современная школа"</t>
  </si>
  <si>
    <t>031E100000</t>
  </si>
  <si>
    <t>031E193140</t>
  </si>
  <si>
    <t>5.1.1.9.</t>
  </si>
  <si>
    <t>0690120250</t>
  </si>
  <si>
    <t>6.1.3.</t>
  </si>
  <si>
    <t>6.1.3.1.</t>
  </si>
  <si>
    <t>0790300000</t>
  </si>
  <si>
    <t>Основное мероприятие "Приобретение оборудования для нужд Партизанского муниципального района"</t>
  </si>
  <si>
    <t>0790320410</t>
  </si>
  <si>
    <t>Оказание содействия в подготовке проведения выборов</t>
  </si>
  <si>
    <t>Основное мероприятие "Возмещение стоимости услуг по погребению"</t>
  </si>
  <si>
    <t>1890800000</t>
  </si>
  <si>
    <t>1890893190</t>
  </si>
  <si>
    <t>17.1.7.</t>
  </si>
  <si>
    <t>17.1.7.1.</t>
  </si>
  <si>
    <t>17.1.7.2.</t>
  </si>
  <si>
    <t>17.1.7.3.</t>
  </si>
  <si>
    <t>17.1.8.</t>
  </si>
  <si>
    <t>17.1.8.1.</t>
  </si>
  <si>
    <t>Председатель ревизионной комиссии Партизанского муниципального района</t>
  </si>
  <si>
    <t>9999910040</t>
  </si>
  <si>
    <t xml:space="preserve">9999993180
</t>
  </si>
  <si>
    <t>3.1.2.</t>
  </si>
  <si>
    <t>3.1.2.1.</t>
  </si>
  <si>
    <t>2.1.2.3.</t>
  </si>
  <si>
    <t>0210270060</t>
  </si>
  <si>
    <t>026E100000</t>
  </si>
  <si>
    <t>026E193140</t>
  </si>
  <si>
    <t>5.1.1.10</t>
  </si>
  <si>
    <t>0690180020</t>
  </si>
  <si>
    <t>20.1.2.</t>
  </si>
  <si>
    <t>219E100000</t>
  </si>
  <si>
    <t>20.1.2.1.</t>
  </si>
  <si>
    <t>219E152300</t>
  </si>
  <si>
    <t>Создание новых мест в образовательных организациях, расположенных в сельской местности и поселках городского типа</t>
  </si>
  <si>
    <t>Муниципальная программа  "Развитие муниципальной службы в администрации Партизанского муниципального района на 2022-2026 годы"</t>
  </si>
  <si>
    <t>Мероприятия муниципальной программы  "Развитие муниципальной службы в администрации Партизанского муниципального района на 2022-2026 годы"</t>
  </si>
  <si>
    <t xml:space="preserve">Муниципальная программа "Развитие образования Партизанского муниципального района" на 2022-2027 годы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</si>
  <si>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</si>
  <si>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Приморского края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</si>
  <si>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</si>
  <si>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0220292340</t>
  </si>
  <si>
    <t>Капитальный ремонт зданий муниципальных общеобразовательных учреждений</t>
  </si>
  <si>
    <t>Обеспечение бесплатным питанием детей, обучающихся в муниципальных образовательных организациях Приморского края</t>
  </si>
  <si>
    <t>Капитальный ремонт зданий муниципальных общеобразовательных учреждений за счет средств районного бюджета</t>
  </si>
  <si>
    <t>02202S2340</t>
  </si>
  <si>
    <t>Обеспечение оздоровления и отдыха детей Приморского края (за исключением организации отдыха детей в каникулярное время)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</si>
  <si>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</si>
  <si>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Муниципальная программа "Развитие культуры Партизанского муниципального района" на 2021-2027 годы </t>
  </si>
  <si>
    <t>Подпрограмма "Развитие системы дополнительного образования в области культуры Партизанского муниципального района"</t>
  </si>
  <si>
    <t>Меры социальной поддержки педагогических работников муниципальных образовательных организаций Приморского края</t>
  </si>
  <si>
    <t xml:space="preserve">Мероприятия муниципальной программы "Развитие культуры Партизанского муниципального района" на 2021-2027 годы </t>
  </si>
  <si>
    <t>03901L4670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</si>
  <si>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</si>
  <si>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"Социальная поддержка населения Партизанского муниципального района" на 2021-2025 годы</t>
  </si>
  <si>
    <t>Мероприятия муниципальной программы "Социальная поддержка населения Партизанского муниципального района" на 2021-2025 годы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</si>
  <si>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</si>
  <si>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Мероприятия муниципальной программы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</si>
  <si>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Муниципальная программа "Информационное общество Партизанского муниципального района" на 2021-2023 годы</t>
  </si>
  <si>
    <t>Мероприятия муниципальной программы "Информационное общество Партизанского муниципального района" на 2021-2023 годы</t>
  </si>
  <si>
    <t>Подпрограмма "Развитие транспортного комплекса в Партизанском муниципальном районе на 2021-2025 годы"</t>
  </si>
  <si>
    <t>Муниципальная программа "Развитие транспортного комплекса Партизанского муниципального района" на 2021-2025 годы</t>
  </si>
  <si>
    <t>Подпрограмма "Развитие дорожной отрасли в Партизанском муниципальном районе" на 2021-2025 годы</t>
  </si>
  <si>
    <t>Подпрограмма "Обеспечение безопасности дорожного движения в Партизанском муниципальном районе" на 2021-2025 годы</t>
  </si>
  <si>
    <t>Муниципальная программа "Экономическое развитие Партизанского муниципального района" на 2021-2023 годы</t>
  </si>
  <si>
    <t>Мероприятия муниципальной программы "Экономическое развитие Партизанского муниципального района" на 2021- 2023 годы</t>
  </si>
  <si>
    <t>Муниципальная программа "Противодействие коррупции в Партизанском муниципальном районе на 2021-2023 годы"</t>
  </si>
  <si>
    <t>Мероприятия муниципальной программы "Противодействие коррупции в Партизанском муниципальном районе на 2021-2023 годы"</t>
  </si>
  <si>
    <t>Муниципальная программа "Улучшение условий труда в муниципальных учреждениях Партизанского муниципального района на 2022-2026 годы"</t>
  </si>
  <si>
    <t>Мероприятия муниципальной программы "Улучшение условий труда в муниципальных учреждениях Партизанского муниципального района на 2022-2026 годы"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</si>
  <si>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2021-2025 годы</t>
  </si>
  <si>
    <t>Мероприятия муниципальной программы "Реализация Стратегии государственной молодежной политики на территории Партизанского муниципального района" на 2021-2025 годы</t>
  </si>
  <si>
    <t>Муниципальная программа "Доступная среда" на 2022-2024 годы</t>
  </si>
  <si>
    <t>Мероприятия муниципальной программы "Доступная среда" на 2022-2024 годы</t>
  </si>
  <si>
    <t>Муниципальная программа "Развитие физической культуры и спорта на территории Партизанского муниципального района" на 2021-2024 годы</t>
  </si>
  <si>
    <t>Мероприятия муниципальной программы  "Развитие физической культуры и спорта на территории Партизанского муниципального района" на 2021-2024 годы</t>
  </si>
  <si>
    <t>149P592230</t>
  </si>
  <si>
    <t>Приобретение и поставка спортивного инвентаря, спортивного оборудования и иного имущества для развития массового спорта</t>
  </si>
  <si>
    <t>149P5S2230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</si>
  <si>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районного бюджета</t>
  </si>
  <si>
    <t>Муниципальная программа "Развитие архивного дела в Партизанском муниципальном районе" на 2021-2023 годы</t>
  </si>
  <si>
    <t>Мероприятия муниципальной программы "Развитие архивного дела в Партизанском муниципальном районе" на 2021-2023 годы</t>
  </si>
  <si>
    <t>Муниципальная программа "Патриотическое воспитание граждан Партизанского муниципального района на 2021-2025 годы"</t>
  </si>
  <si>
    <t>Мероприятия муниципальной программы "Патриотическое воспитание граждан Партизанского муниципального района на 2021-2025 годы"</t>
  </si>
  <si>
    <t>Муниципальная программа "Развитие малого и среднего предпринимательства в Партизанском муниципальном районе" на 2022-2027 годы</t>
  </si>
  <si>
    <t>Мероприятия муниципальной программы "Развитие малого и среднего предпринимательства в Партизанском муниципальном районе" на 2022-2027 годы</t>
  </si>
  <si>
    <t>Муниципальная программа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</si>
  <si>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Мероприятия муниципальной программы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</si>
  <si>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Основное мероприятие "Обеспечение граждан Партизанского муниципального района твердым топливом</t>
  </si>
  <si>
    <t>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</si>
  <si>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Муниципальная программа "Обеспечение жильем молодых семей Партизанского муниципального района" на 2021-2025 годы</t>
  </si>
  <si>
    <t>Мероприятия муниципальной программы "Обеспечение жильем молодых семей Партизанского муниципального района" на 2021-2025 годы</t>
  </si>
  <si>
    <t xml:space="preserve">Муниципальная программа "Устойчивое развитие сельских территорий Партизанского муниципального района на 2021-2025 годы" </t>
  </si>
  <si>
    <t xml:space="preserve">Мероприятия муниципальной программы "Устойчивое развитие сельских территорий Партизанского муниципального района на 2021-2025 годы" 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</si>
  <si>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2012-2022 годы</t>
  </si>
  <si>
    <t>Мероприятия муниципальной программы «Строительство Новолитовской  общеобразовательной школы на 220 учащихся с блоком 4-х дошкольных групп, Партизанский район, Приморский край» на 2012-2022 годы</t>
  </si>
  <si>
    <t xml:space="preserve">Муниципальная программа "Комплексная безопасность образовательных учреждений Партизанского муниципального района" на 2022-2025 годы </t>
  </si>
  <si>
    <t xml:space="preserve">Мероприятия муниципальной программы "Комплексная безопасность образовательных учреждений Партизанского муниципального района" на 2022-2025 годы </t>
  </si>
  <si>
    <t>Муниципальная программа "Проведение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и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районе" на 2020-2022 годы</t>
  </si>
  <si>
    <t>Мероприятия муниципальной программы  "Проведение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и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районе" на 2020-2022 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</si>
  <si>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</si>
  <si>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Основное мероприятие "Переселение граждан из аварийного жилищного фонда в Партизанском муниципальном районе"</t>
  </si>
  <si>
    <t>Муниципальная программа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района» на 2022-2025 годы</t>
  </si>
  <si>
    <t>Мероприятия муниципальной программы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района» на 2022-2025 годы</t>
  </si>
  <si>
    <t>Муниципальная программа «Укрепление общественного здоровья населения Партизанского муниципального района» на 2021-2024 годы</t>
  </si>
  <si>
    <t>Мероприятия муниципальной программы «Укрепление общественного здоровья населения Партизанского муниципального района» на 2021-2024 годы</t>
  </si>
  <si>
    <t>Основное мероприятие  «Укрепление общественного здоровья населения»</t>
  </si>
  <si>
    <t>Мероприятия по пропаганде здорового образа жизни</t>
  </si>
  <si>
    <t>2900000000</t>
  </si>
  <si>
    <t>2990000000</t>
  </si>
  <si>
    <t>2990100000</t>
  </si>
  <si>
    <t>2990120420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</si>
  <si>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</si>
  <si>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</si>
  <si>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</si>
  <si>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</si>
  <si>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Осуществление отдельных государственных полномочий по государственному управлению охраной труда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</si>
  <si>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</si>
  <si>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государственного полномочия в сфере транспортного обслуживания по муниципальным маршрутам в границах муниципальных образований</t>
  </si>
  <si>
    <t>Осуществление государственных полномочий органов опеки и попечительства в отношении несовершеннолетних</t>
  </si>
  <si>
    <t>Осуществление органами местного самоуправления полномочий Российской Федерации на государственную регистрацию актов гражданского состояния за счет средств краевого бюджета</t>
  </si>
  <si>
    <t>27.</t>
  </si>
  <si>
    <t>27.1.</t>
  </si>
  <si>
    <t>27.1.1.</t>
  </si>
  <si>
    <t>27.1.1.1.</t>
  </si>
  <si>
    <t>27.1.1.2.</t>
  </si>
  <si>
    <t>2.2.2.10.</t>
  </si>
  <si>
    <t>2.2.2.11.</t>
  </si>
  <si>
    <t>13.2.2.14.</t>
  </si>
  <si>
    <t>13.2.2.15.</t>
  </si>
  <si>
    <t xml:space="preserve">Мероприятия муниципальной программы "Развитие образования Партизанского муниципального района" на 2022-2026 годы </t>
  </si>
  <si>
    <t>02201R3040</t>
  </si>
  <si>
    <t>2.7.</t>
  </si>
  <si>
    <t>2.7.1.</t>
  </si>
  <si>
    <t>2.7.1.1.</t>
  </si>
  <si>
    <t>2.7.1.2.</t>
  </si>
  <si>
    <t>2.7.2.</t>
  </si>
  <si>
    <t>2.7.2.1.</t>
  </si>
  <si>
    <t>2.7.3.</t>
  </si>
  <si>
    <t>2.7.3.1.</t>
  </si>
  <si>
    <t xml:space="preserve">Подпрограмма «Совершенствование организации питания в образовательных учреждениях Партизанского муниципального района» </t>
  </si>
  <si>
    <t>Основное мероприятие "Организация питания в образовательных учреждениях"</t>
  </si>
  <si>
    <t>Организация горячего питания обучающихся, за счет средств родительской платы</t>
  </si>
  <si>
    <t>0250000000</t>
  </si>
  <si>
    <t>0250100000</t>
  </si>
  <si>
    <t>0250142220</t>
  </si>
  <si>
    <t>17.1.1.9.</t>
  </si>
  <si>
    <t>1890123800</t>
  </si>
  <si>
    <t>1890220250</t>
  </si>
  <si>
    <t>17.1.2.5.</t>
  </si>
  <si>
    <t>0230400000</t>
  </si>
  <si>
    <t>0230420430</t>
  </si>
  <si>
    <t>Основное мероприятие "Обеспечение персонифицированного финансирования дополнительного образования детей"</t>
  </si>
  <si>
    <t>Мероприятия по обеспечению персонифицированного финансирования дополнительного образования детей</t>
  </si>
  <si>
    <t>Мероприятия по организации питания в образовательных учреждениях</t>
  </si>
  <si>
    <t>0250120440</t>
  </si>
  <si>
    <t>Основное мероприятие "Организация и обеспечение трудоустройства детей и подростков"</t>
  </si>
  <si>
    <t>0330000000</t>
  </si>
  <si>
    <t>0330100000</t>
  </si>
  <si>
    <t>0330180170</t>
  </si>
  <si>
    <t>2.5.1.2.</t>
  </si>
  <si>
    <t>3.4.</t>
  </si>
  <si>
    <t>3.4.1.</t>
  </si>
  <si>
    <t>3.4.1.1.</t>
  </si>
  <si>
    <t>3.4.1.2.</t>
  </si>
  <si>
    <t>3.4.1.3.</t>
  </si>
  <si>
    <t>3.4.1.4.</t>
  </si>
  <si>
    <t>3.4.1.5.</t>
  </si>
  <si>
    <t>3.4.1.6.</t>
  </si>
  <si>
    <t>3.4.1.7.</t>
  </si>
  <si>
    <t>3.4.1.8.</t>
  </si>
  <si>
    <t>3.4.1.9.</t>
  </si>
  <si>
    <t>3.4.2.</t>
  </si>
  <si>
    <t>3.4.2.1.</t>
  </si>
  <si>
    <t>Подпрограмма "Организация трудоустройства детей и подростков в учреждениях культуры Партизанского муниципального района"</t>
  </si>
  <si>
    <t>7.2.1.10.</t>
  </si>
  <si>
    <t>0820123800</t>
  </si>
  <si>
    <t>Мероприятия по обеспечению мобилизационной подготовки, мобилизации</t>
  </si>
  <si>
    <t>Единовременная материальная помощь членам семей военнослужащих, погибших в результате участия в специальной военной операции</t>
  </si>
  <si>
    <t>9999920460</t>
  </si>
  <si>
    <t>9999920480</t>
  </si>
  <si>
    <t>3.1.3.</t>
  </si>
  <si>
    <t>3.1.3.1.</t>
  </si>
  <si>
    <t>Региональный проект "Культурная среда"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</si>
  <si>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</si>
  <si>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031A100000</t>
  </si>
  <si>
    <t>031A155191</t>
  </si>
  <si>
    <t>3.2.1.8.</t>
  </si>
  <si>
    <t>03201L4670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</si>
  <si>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</si>
  <si>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03201L5190</t>
  </si>
  <si>
    <t>3.2.1.9.</t>
  </si>
  <si>
    <t>1490192190</t>
  </si>
  <si>
    <t>1490192230</t>
  </si>
  <si>
    <t>14901S2190</t>
  </si>
  <si>
    <t>Организация физкультурно-спортивной работы по месту жительства за счет средств районного бюджета</t>
  </si>
  <si>
    <t>14901S2230</t>
  </si>
  <si>
    <t>13.2.1.3.</t>
  </si>
  <si>
    <t>13.2.1.4.</t>
  </si>
  <si>
    <t>13.2.1.5.</t>
  </si>
  <si>
    <t>13.2.1.6.</t>
  </si>
  <si>
    <t>23.2.1.3.</t>
  </si>
  <si>
    <t>2590220280</t>
  </si>
  <si>
    <t>Проведение работ по формированию и проведению государственного кадастрового учета земельных участков, на которых расположены аварийные многоквартирные дома, снос аварийных жилых домов</t>
  </si>
  <si>
    <t>28.1.</t>
  </si>
  <si>
    <t>28.1.1.</t>
  </si>
  <si>
    <t>28.1.1.1.</t>
  </si>
  <si>
    <t>28.1.1.2.</t>
  </si>
  <si>
    <t>28.1.1.3.</t>
  </si>
  <si>
    <t>28.1.1.4.</t>
  </si>
  <si>
    <t>28.1.1.5.</t>
  </si>
  <si>
    <t>28.1.1.6.</t>
  </si>
  <si>
    <t>28.1.1.7.</t>
  </si>
  <si>
    <t>28.1.1.8.</t>
  </si>
  <si>
    <t>28.1.1.9.</t>
  </si>
  <si>
    <t>28.1.1.10.</t>
  </si>
  <si>
    <t>28.1.1.11.</t>
  </si>
  <si>
    <t>28.1.1.12.</t>
  </si>
  <si>
    <t>28.1.1.13.</t>
  </si>
  <si>
    <t>28.1.1.14.</t>
  </si>
  <si>
    <t>28.1.1.15.</t>
  </si>
  <si>
    <t>28.1.1.16.</t>
  </si>
  <si>
    <t>28.1.1.17.</t>
  </si>
  <si>
    <t>28.1.1.18.</t>
  </si>
  <si>
    <t>28.1.1.19.</t>
  </si>
  <si>
    <t>28.1.1.20.</t>
  </si>
  <si>
    <t>28.1.1.21.</t>
  </si>
  <si>
    <t>28.1.1.22.</t>
  </si>
  <si>
    <t>28.1.1.23.</t>
  </si>
  <si>
    <t>28.1.1.24.</t>
  </si>
  <si>
    <t>28.1.1.25.</t>
  </si>
  <si>
    <t>28.1.1.26.</t>
  </si>
  <si>
    <t>28.1.1.27.</t>
  </si>
  <si>
    <t>28.1.1.28.</t>
  </si>
  <si>
    <t>28.1.1.29.</t>
  </si>
  <si>
    <t>28.1.1.30.</t>
  </si>
  <si>
    <t>28.1.2.</t>
  </si>
  <si>
    <t>28.1.2.1.</t>
  </si>
  <si>
    <t>28.1.2.2.</t>
  </si>
  <si>
    <t>28.1.2.3.</t>
  </si>
  <si>
    <t>Муниципальная программа "Проведение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</t>
  </si>
  <si>
    <t>3000000000</t>
  </si>
  <si>
    <t>3090000000</t>
  </si>
  <si>
    <t>Мероприятия муниципальной программы  "Проведение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районе" на 2023-2027 годы</t>
  </si>
  <si>
    <t>3090100000</t>
  </si>
  <si>
    <t>30901R0820</t>
  </si>
  <si>
    <t>30901М0820</t>
  </si>
  <si>
    <t xml:space="preserve">                 от  23.12.2022 № 11-ОС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</si>
</sst>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.00_);_(\$* \(#,##0.00\);_(\$* &quot;-&quot;??_);_(@_)"/>
    <numFmt numFmtId="173" formatCode="_(\$* #,##0_);_(\$* \(#,##0\);_(\$* &quot;-&quot;_);_(@_)"/>
    <numFmt numFmtId="174" formatCode="_(* #,##0.00_);_(* \(#,##0.00\);_(* &quot;-&quot;??_);_(@_)"/>
    <numFmt numFmtId="175" formatCode="_(* #,##0_);_(* \(#,##0\);_(* &quot;-&quot;_);_(@_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1" fontId="36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0" fillId="12" borderId="2">
      <alignment horizontal="left" vertical="top" wrapText="1"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3" fillId="3" borderId="3" applyNumberFormat="0" applyAlignment="0" applyProtection="0"/>
    <xf numFmtId="0" fontId="4" fillId="2" borderId="4" applyNumberFormat="0" applyAlignment="0" applyProtection="0"/>
    <xf numFmtId="0" fontId="5" fillId="2" borderId="3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9" fillId="17" borderId="9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3" fillId="0" borderId="0">
      <alignment vertical="top" wrapText="1"/>
      <protection/>
    </xf>
    <xf numFmtId="0" fontId="12" fillId="0" borderId="0">
      <alignment/>
      <protection/>
    </xf>
    <xf numFmtId="0" fontId="2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10" applyNumberFormat="0" applyFont="0" applyAlignment="0" applyProtection="0"/>
    <xf numFmtId="9" fontId="0" fillId="0" borderId="0" applyFon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/>
    </xf>
    <xf numFmtId="0" fontId="22" fillId="0" borderId="2" xfId="57" applyNumberFormat="1" applyFont="1" applyFill="1" applyBorder="1" applyAlignment="1" applyProtection="1">
      <alignment horizontal="center" vertical="center" wrapText="1"/>
      <protection/>
    </xf>
    <xf numFmtId="0" fontId="23" fillId="0" borderId="2" xfId="0" applyFont="1" applyFill="1" applyBorder="1" applyAlignment="1">
      <alignment horizontal="center" vertical="top"/>
    </xf>
    <xf numFmtId="49" fontId="24" fillId="0" borderId="2" xfId="0" applyNumberFormat="1" applyFont="1" applyFill="1" applyBorder="1" applyAlignment="1">
      <alignment horizontal="center" vertical="top" shrinkToFit="1"/>
    </xf>
    <xf numFmtId="0" fontId="24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horizontal="center" vertical="top"/>
    </xf>
    <xf numFmtId="49" fontId="22" fillId="0" borderId="2" xfId="0" applyNumberFormat="1" applyFont="1" applyFill="1" applyBorder="1" applyAlignment="1">
      <alignment horizontal="center" vertical="top" shrinkToFit="1"/>
    </xf>
    <xf numFmtId="0" fontId="22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horizontal="center" vertical="top" shrinkToFit="1"/>
    </xf>
    <xf numFmtId="0" fontId="38" fillId="0" borderId="2" xfId="0" applyFont="1" applyFill="1" applyBorder="1" applyAlignment="1">
      <alignment vertical="top" wrapText="1"/>
    </xf>
    <xf numFmtId="0" fontId="38" fillId="0" borderId="2" xfId="0" applyFont="1" applyFill="1" applyBorder="1" applyAlignment="1">
      <alignment horizontal="center" vertical="top"/>
    </xf>
    <xf numFmtId="0" fontId="39" fillId="0" borderId="2" xfId="0" applyFont="1" applyFill="1" applyBorder="1" applyAlignment="1">
      <alignment horizontal="center" vertical="top"/>
    </xf>
    <xf numFmtId="0" fontId="39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wrapText="1"/>
    </xf>
    <xf numFmtId="0" fontId="38" fillId="0" borderId="2" xfId="0" applyFont="1" applyFill="1" applyBorder="1" applyAlignment="1">
      <alignment wrapText="1"/>
    </xf>
    <xf numFmtId="0" fontId="38" fillId="0" borderId="2" xfId="0" applyFont="1" applyFill="1" applyBorder="1" applyAlignment="1">
      <alignment horizontal="left" vertical="top" wrapText="1"/>
    </xf>
    <xf numFmtId="0" fontId="21" fillId="0" borderId="2" xfId="35" applyNumberFormat="1" applyFont="1" applyFill="1" applyBorder="1" applyProtection="1">
      <alignment horizontal="left" vertical="top" wrapText="1"/>
      <protection/>
    </xf>
    <xf numFmtId="0" fontId="21" fillId="0" borderId="2" xfId="0" applyFont="1" applyFill="1" applyBorder="1" applyAlignment="1">
      <alignment vertical="top" wrapText="1"/>
    </xf>
    <xf numFmtId="0" fontId="24" fillId="0" borderId="2" xfId="0" applyNumberFormat="1" applyFont="1" applyFill="1" applyBorder="1" applyAlignment="1" applyProtection="1">
      <alignment vertical="top" wrapText="1"/>
      <protection/>
    </xf>
    <xf numFmtId="0" fontId="22" fillId="0" borderId="2" xfId="0" applyNumberFormat="1" applyFont="1" applyFill="1" applyBorder="1" applyAlignment="1" applyProtection="1">
      <alignment vertical="top" wrapText="1"/>
      <protection/>
    </xf>
    <xf numFmtId="0" fontId="22" fillId="0" borderId="2" xfId="0" applyFont="1" applyFill="1" applyBorder="1" applyAlignment="1">
      <alignment horizontal="left" vertical="top" wrapText="1"/>
    </xf>
    <xf numFmtId="0" fontId="38" fillId="0" borderId="2" xfId="0" applyNumberFormat="1" applyFont="1" applyFill="1" applyBorder="1" applyAlignment="1" applyProtection="1">
      <alignment vertical="top" wrapText="1"/>
      <protection/>
    </xf>
    <xf numFmtId="0" fontId="21" fillId="0" borderId="2" xfId="0" applyNumberFormat="1" applyFont="1" applyFill="1" applyBorder="1" applyAlignment="1">
      <alignment vertical="top" wrapText="1"/>
    </xf>
    <xf numFmtId="0" fontId="21" fillId="0" borderId="2" xfId="0" applyNumberFormat="1" applyFont="1" applyFill="1" applyBorder="1" applyAlignment="1">
      <alignment horizontal="justify" vertical="top" wrapText="1"/>
    </xf>
    <xf numFmtId="0" fontId="38" fillId="0" borderId="2" xfId="0" applyNumberFormat="1" applyFont="1" applyFill="1" applyBorder="1" applyAlignment="1">
      <alignment horizontal="justify" vertical="top" wrapText="1"/>
    </xf>
    <xf numFmtId="0" fontId="38" fillId="0" borderId="2" xfId="35" applyNumberFormat="1" applyFont="1" applyFill="1" applyBorder="1" applyProtection="1">
      <alignment horizontal="left" vertical="top" wrapText="1"/>
      <protection/>
    </xf>
    <xf numFmtId="0" fontId="22" fillId="0" borderId="2" xfId="0" applyFont="1" applyFill="1" applyBorder="1" applyAlignment="1">
      <alignment vertical="center" wrapText="1"/>
    </xf>
    <xf numFmtId="0" fontId="38" fillId="0" borderId="2" xfId="0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justify" vertical="top" wrapText="1"/>
    </xf>
    <xf numFmtId="0" fontId="38" fillId="0" borderId="2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 vertical="top" wrapText="1"/>
    </xf>
    <xf numFmtId="0" fontId="40" fillId="0" borderId="2" xfId="0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justify" vertical="top" wrapText="1"/>
    </xf>
    <xf numFmtId="49" fontId="40" fillId="0" borderId="2" xfId="0" applyNumberFormat="1" applyFont="1" applyFill="1" applyBorder="1" applyAlignment="1">
      <alignment horizontal="center" vertical="top" wrapText="1"/>
    </xf>
    <xf numFmtId="49" fontId="39" fillId="0" borderId="2" xfId="0" applyNumberFormat="1" applyFont="1" applyFill="1" applyBorder="1" applyAlignment="1">
      <alignment horizontal="center" vertical="top" shrinkToFit="1"/>
    </xf>
    <xf numFmtId="0" fontId="23" fillId="0" borderId="2" xfId="0" applyFont="1" applyFill="1" applyBorder="1" applyAlignment="1">
      <alignment vertical="top" wrapText="1"/>
    </xf>
    <xf numFmtId="0" fontId="38" fillId="0" borderId="2" xfId="0" applyFont="1" applyFill="1" applyBorder="1" applyAlignment="1">
      <alignment vertical="top" wrapText="1" shrinkToFit="1"/>
    </xf>
    <xf numFmtId="0" fontId="27" fillId="0" borderId="2" xfId="34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22" fillId="0" borderId="0" xfId="57" applyFont="1" applyFill="1" applyAlignment="1">
      <alignment/>
      <protection/>
    </xf>
    <xf numFmtId="0" fontId="28" fillId="0" borderId="0" xfId="57" applyFont="1" applyFill="1" applyAlignment="1">
      <alignment/>
      <protection/>
    </xf>
    <xf numFmtId="0" fontId="12" fillId="0" borderId="0" xfId="57" applyFill="1" applyAlignment="1">
      <alignment/>
      <protection/>
    </xf>
    <xf numFmtId="0" fontId="30" fillId="0" borderId="2" xfId="57" applyNumberFormat="1" applyFont="1" applyFill="1" applyBorder="1" applyAlignment="1" applyProtection="1">
      <alignment horizontal="center" vertical="center" wrapText="1"/>
      <protection/>
    </xf>
    <xf numFmtId="0" fontId="31" fillId="0" borderId="2" xfId="0" applyFont="1" applyFill="1" applyBorder="1" applyAlignment="1">
      <alignment vertical="top" wrapText="1"/>
    </xf>
    <xf numFmtId="49" fontId="31" fillId="0" borderId="2" xfId="0" applyNumberFormat="1" applyFont="1" applyFill="1" applyBorder="1" applyAlignment="1">
      <alignment horizontal="center" vertical="top" shrinkToFit="1"/>
    </xf>
    <xf numFmtId="4" fontId="31" fillId="0" borderId="2" xfId="0" applyNumberFormat="1" applyFont="1" applyFill="1" applyBorder="1" applyAlignment="1">
      <alignment horizontal="right" vertical="top" shrinkToFit="1"/>
    </xf>
    <xf numFmtId="0" fontId="32" fillId="0" borderId="2" xfId="0" applyFont="1" applyFill="1" applyBorder="1" applyAlignment="1">
      <alignment horizontal="left" vertical="top" wrapText="1"/>
    </xf>
    <xf numFmtId="49" fontId="30" fillId="0" borderId="2" xfId="0" applyNumberFormat="1" applyFont="1" applyFill="1" applyBorder="1" applyAlignment="1">
      <alignment horizontal="center" vertical="top" shrinkToFit="1"/>
    </xf>
    <xf numFmtId="4" fontId="30" fillId="0" borderId="2" xfId="0" applyNumberFormat="1" applyFont="1" applyFill="1" applyBorder="1" applyAlignment="1">
      <alignment horizontal="right" vertical="top" shrinkToFit="1"/>
    </xf>
    <xf numFmtId="0" fontId="30" fillId="0" borderId="2" xfId="0" applyFont="1" applyFill="1" applyBorder="1" applyAlignment="1">
      <alignment vertical="top" wrapText="1"/>
    </xf>
    <xf numFmtId="0" fontId="30" fillId="20" borderId="2" xfId="0" applyFont="1" applyFill="1" applyBorder="1" applyAlignment="1">
      <alignment vertical="top" wrapText="1"/>
    </xf>
    <xf numFmtId="49" fontId="30" fillId="20" borderId="2" xfId="0" applyNumberFormat="1" applyFont="1" applyFill="1" applyBorder="1" applyAlignment="1">
      <alignment horizontal="center" vertical="top" shrinkToFit="1"/>
    </xf>
    <xf numFmtId="4" fontId="30" fillId="20" borderId="2" xfId="0" applyNumberFormat="1" applyFont="1" applyFill="1" applyBorder="1" applyAlignment="1">
      <alignment horizontal="right" vertical="top" shrinkToFit="1"/>
    </xf>
    <xf numFmtId="0" fontId="41" fillId="0" borderId="2" xfId="0" applyFont="1" applyFill="1" applyBorder="1" applyAlignment="1">
      <alignment vertical="top" wrapText="1"/>
    </xf>
    <xf numFmtId="0" fontId="32" fillId="0" borderId="0" xfId="0" applyFont="1" applyFill="1" applyAlignment="1">
      <alignment wrapText="1"/>
    </xf>
    <xf numFmtId="0" fontId="32" fillId="0" borderId="2" xfId="0" applyFont="1" applyFill="1" applyBorder="1" applyAlignment="1">
      <alignment horizontal="justify" vertical="top" wrapText="1"/>
    </xf>
    <xf numFmtId="0" fontId="30" fillId="0" borderId="2" xfId="0" applyNumberFormat="1" applyFont="1" applyFill="1" applyBorder="1" applyAlignment="1">
      <alignment vertical="top" wrapText="1"/>
    </xf>
    <xf numFmtId="0" fontId="32" fillId="0" borderId="2" xfId="0" applyFont="1" applyFill="1" applyBorder="1" applyAlignment="1">
      <alignment vertical="top" wrapText="1"/>
    </xf>
    <xf numFmtId="49" fontId="41" fillId="0" borderId="2" xfId="0" applyNumberFormat="1" applyFont="1" applyFill="1" applyBorder="1" applyAlignment="1">
      <alignment horizontal="center" vertical="top" shrinkToFit="1"/>
    </xf>
    <xf numFmtId="0" fontId="33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horizontal="left" vertical="center" wrapText="1"/>
    </xf>
    <xf numFmtId="49" fontId="42" fillId="0" borderId="2" xfId="0" applyNumberFormat="1" applyFont="1" applyFill="1" applyBorder="1" applyAlignment="1">
      <alignment horizontal="center" vertical="top" wrapText="1"/>
    </xf>
    <xf numFmtId="4" fontId="30" fillId="0" borderId="2" xfId="0" applyNumberFormat="1" applyFont="1" applyFill="1" applyBorder="1" applyAlignment="1">
      <alignment vertical="top" shrinkToFit="1"/>
    </xf>
    <xf numFmtId="4" fontId="30" fillId="20" borderId="2" xfId="0" applyNumberFormat="1" applyFont="1" applyFill="1" applyBorder="1" applyAlignment="1">
      <alignment vertical="top" shrinkToFit="1"/>
    </xf>
    <xf numFmtId="0" fontId="41" fillId="0" borderId="2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2" fillId="0" borderId="2" xfId="0" applyFont="1" applyFill="1" applyBorder="1" applyAlignment="1">
      <alignment wrapText="1"/>
    </xf>
    <xf numFmtId="0" fontId="32" fillId="0" borderId="2" xfId="35" applyNumberFormat="1" applyFont="1" applyFill="1" applyBorder="1" applyProtection="1">
      <alignment horizontal="left" vertical="top" wrapText="1"/>
      <protection/>
    </xf>
    <xf numFmtId="49" fontId="32" fillId="0" borderId="2" xfId="0" applyNumberFormat="1" applyFont="1" applyFill="1" applyBorder="1" applyAlignment="1">
      <alignment horizontal="center" vertical="top"/>
    </xf>
    <xf numFmtId="0" fontId="31" fillId="0" borderId="2" xfId="0" applyNumberFormat="1" applyFont="1" applyFill="1" applyBorder="1" applyAlignment="1" applyProtection="1">
      <alignment vertical="top" wrapText="1"/>
      <protection/>
    </xf>
    <xf numFmtId="0" fontId="32" fillId="0" borderId="2" xfId="34" applyNumberFormat="1" applyFont="1" applyFill="1" applyBorder="1" applyAlignment="1" applyProtection="1">
      <alignment vertical="top" wrapText="1"/>
      <protection/>
    </xf>
    <xf numFmtId="0" fontId="32" fillId="0" borderId="2" xfId="0" applyNumberFormat="1" applyFont="1" applyFill="1" applyBorder="1" applyAlignment="1">
      <alignment horizontal="justify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NumberFormat="1" applyFont="1" applyFill="1" applyBorder="1" applyAlignment="1" applyProtection="1">
      <alignment vertical="top" wrapText="1"/>
      <protection/>
    </xf>
    <xf numFmtId="49" fontId="41" fillId="20" borderId="2" xfId="0" applyNumberFormat="1" applyFont="1" applyFill="1" applyBorder="1" applyAlignment="1">
      <alignment horizontal="center" vertical="top" shrinkToFit="1"/>
    </xf>
    <xf numFmtId="4" fontId="30" fillId="0" borderId="2" xfId="0" applyNumberFormat="1" applyFont="1" applyFill="1" applyBorder="1" applyAlignment="1">
      <alignment vertical="top"/>
    </xf>
    <xf numFmtId="4" fontId="31" fillId="0" borderId="2" xfId="0" applyNumberFormat="1" applyFont="1" applyFill="1" applyBorder="1" applyAlignment="1">
      <alignment vertical="top" shrinkToFit="1"/>
    </xf>
    <xf numFmtId="0" fontId="41" fillId="0" borderId="2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justify" vertical="top"/>
    </xf>
    <xf numFmtId="1" fontId="42" fillId="0" borderId="1" xfId="33" applyNumberFormat="1" applyFont="1" applyFill="1" applyProtection="1">
      <alignment horizontal="center" vertical="top" shrinkToFit="1"/>
      <protection/>
    </xf>
    <xf numFmtId="0" fontId="33" fillId="0" borderId="2" xfId="0" applyFont="1" applyFill="1" applyBorder="1" applyAlignment="1">
      <alignment vertical="top" wrapText="1"/>
    </xf>
    <xf numFmtId="0" fontId="42" fillId="0" borderId="2" xfId="0" applyFont="1" applyFill="1" applyBorder="1" applyAlignment="1">
      <alignment horizontal="justify" vertical="top" wrapText="1"/>
    </xf>
    <xf numFmtId="49" fontId="33" fillId="0" borderId="2" xfId="0" applyNumberFormat="1" applyFont="1" applyFill="1" applyBorder="1" applyAlignment="1">
      <alignment horizontal="center" vertical="top" shrinkToFit="1"/>
    </xf>
    <xf numFmtId="0" fontId="33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vertical="top" wrapText="1" shrinkToFit="1"/>
    </xf>
    <xf numFmtId="4" fontId="30" fillId="20" borderId="2" xfId="0" applyNumberFormat="1" applyFont="1" applyFill="1" applyBorder="1" applyAlignment="1">
      <alignment vertical="top"/>
    </xf>
    <xf numFmtId="4" fontId="31" fillId="0" borderId="2" xfId="0" applyNumberFormat="1" applyFont="1" applyFill="1" applyBorder="1" applyAlignment="1">
      <alignment horizontal="right" shrinkToFit="1"/>
    </xf>
    <xf numFmtId="4" fontId="0" fillId="0" borderId="0" xfId="0" applyNumberFormat="1" applyFill="1" applyAlignment="1">
      <alignment/>
    </xf>
    <xf numFmtId="49" fontId="21" fillId="0" borderId="2" xfId="0" applyNumberFormat="1" applyFont="1" applyFill="1" applyBorder="1" applyAlignment="1">
      <alignment horizontal="center" vertical="top" shrinkToFit="1"/>
    </xf>
    <xf numFmtId="0" fontId="26" fillId="0" borderId="2" xfId="0" applyFont="1" applyFill="1" applyBorder="1" applyAlignment="1">
      <alignment horizontal="center" vertical="top"/>
    </xf>
    <xf numFmtId="0" fontId="40" fillId="0" borderId="2" xfId="0" applyFont="1" applyFill="1" applyBorder="1" applyAlignment="1">
      <alignment horizontal="justify" vertical="top" wrapText="1"/>
    </xf>
    <xf numFmtId="49" fontId="43" fillId="0" borderId="2" xfId="0" applyNumberFormat="1" applyFont="1" applyFill="1" applyBorder="1" applyAlignment="1">
      <alignment horizontal="center" vertical="top" shrinkToFit="1"/>
    </xf>
    <xf numFmtId="0" fontId="40" fillId="0" borderId="2" xfId="0" applyFont="1" applyFill="1" applyBorder="1" applyAlignment="1">
      <alignment/>
    </xf>
    <xf numFmtId="0" fontId="23" fillId="0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justify" vertical="top" wrapText="1"/>
    </xf>
    <xf numFmtId="0" fontId="39" fillId="0" borderId="2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left" vertical="top" wrapText="1"/>
    </xf>
    <xf numFmtId="49" fontId="29" fillId="0" borderId="2" xfId="0" applyNumberFormat="1" applyFont="1" applyFill="1" applyBorder="1" applyAlignment="1">
      <alignment horizontal="center" vertical="top" shrinkToFit="1"/>
    </xf>
    <xf numFmtId="0" fontId="44" fillId="0" borderId="2" xfId="0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horizontal="center" vertical="top" shrinkToFit="1"/>
    </xf>
    <xf numFmtId="0" fontId="23" fillId="0" borderId="2" xfId="0" applyFont="1" applyFill="1" applyBorder="1" applyAlignment="1">
      <alignment horizontal="left" vertical="top" wrapText="1"/>
    </xf>
    <xf numFmtId="0" fontId="42" fillId="0" borderId="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14" fontId="38" fillId="0" borderId="2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wrapText="1"/>
    </xf>
    <xf numFmtId="0" fontId="29" fillId="0" borderId="0" xfId="56" applyFont="1" applyFill="1" applyAlignment="1">
      <alignment horizontal="center" vertical="center" wrapText="1"/>
      <protection/>
    </xf>
    <xf numFmtId="0" fontId="29" fillId="0" borderId="0" xfId="56" applyFont="1" applyFill="1" applyAlignment="1">
      <alignment horizontal="right" wrapText="1"/>
      <protection/>
    </xf>
    <xf numFmtId="0" fontId="31" fillId="0" borderId="2" xfId="0" applyNumberFormat="1" applyFont="1" applyFill="1" applyBorder="1" applyAlignment="1" applyProtection="1">
      <alignment horizontal="left"/>
      <protection/>
    </xf>
    <xf numFmtId="0" fontId="32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center"/>
    </xf>
    <xf numFmtId="0" fontId="21" fillId="0" borderId="2" xfId="34" applyNumberFormat="1" applyFont="1" applyFill="1" applyBorder="1" applyAlignment="1" applyProtection="1">
      <alignment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3" xfId="34"/>
    <cellStyle name="xl3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3"/>
  <sheetViews>
    <sheetView tabSelected="1" view="pageBreakPreview" zoomScale="85" zoomScaleNormal="85" zoomScaleSheetLayoutView="85" workbookViewId="0" topLeftCell="A1">
      <selection activeCell="C8" sqref="C8"/>
    </sheetView>
  </sheetViews>
  <sheetFormatPr defaultColWidth="9.125" defaultRowHeight="12.75"/>
  <cols>
    <col min="1" max="1" width="10.875" style="35" customWidth="1"/>
    <col min="2" max="2" width="18.875" style="35" customWidth="1"/>
    <col min="3" max="3" width="56.875" style="35" customWidth="1"/>
    <col min="4" max="4" width="11.875" style="35" customWidth="1"/>
    <col min="5" max="5" width="17.50390625" style="35" customWidth="1"/>
    <col min="6" max="16384" width="9.125" style="35" customWidth="1"/>
  </cols>
  <sheetData>
    <row r="1" ht="16.5">
      <c r="A1" s="114"/>
    </row>
    <row r="2" spans="1:3" ht="16.5">
      <c r="A2" s="1"/>
      <c r="B2" s="1"/>
      <c r="C2" s="1" t="s">
        <v>311</v>
      </c>
    </row>
    <row r="3" spans="2:3" ht="16.5">
      <c r="B3" s="1"/>
      <c r="C3" s="36" t="s">
        <v>313</v>
      </c>
    </row>
    <row r="4" spans="1:3" ht="16.5">
      <c r="A4" s="1"/>
      <c r="B4" s="1"/>
      <c r="C4" s="36" t="s">
        <v>314</v>
      </c>
    </row>
    <row r="5" spans="1:3" ht="16.5">
      <c r="A5" s="1"/>
      <c r="B5" s="1"/>
      <c r="C5" s="36" t="s">
        <v>315</v>
      </c>
    </row>
    <row r="6" spans="1:3" ht="16.5">
      <c r="A6" s="1"/>
      <c r="B6" s="1"/>
      <c r="C6" s="36" t="s">
        <v>309</v>
      </c>
    </row>
    <row r="7" spans="1:3" ht="16.5">
      <c r="A7" s="1"/>
      <c r="B7" s="1"/>
      <c r="C7" s="113" t="s">
        <v>1271</v>
      </c>
    </row>
    <row r="8" spans="1:3" ht="16.5">
      <c r="A8" s="1"/>
      <c r="B8" s="1"/>
      <c r="C8" s="1"/>
    </row>
    <row r="9" spans="1:3" ht="16.5">
      <c r="A9" s="1"/>
      <c r="B9" s="1"/>
      <c r="C9" s="1" t="s">
        <v>312</v>
      </c>
    </row>
    <row r="10" spans="1:3" ht="17.25" customHeight="1">
      <c r="A10" s="1"/>
      <c r="B10" s="1"/>
      <c r="C10" s="36" t="s">
        <v>302</v>
      </c>
    </row>
    <row r="11" spans="1:3" ht="17.25" customHeight="1">
      <c r="A11" s="1"/>
      <c r="B11" s="1"/>
      <c r="C11" s="36" t="s">
        <v>303</v>
      </c>
    </row>
    <row r="12" spans="1:3" ht="17.25" customHeight="1">
      <c r="A12" s="1"/>
      <c r="B12" s="1"/>
      <c r="C12" s="36" t="s">
        <v>304</v>
      </c>
    </row>
    <row r="13" spans="1:3" ht="17.25" customHeight="1">
      <c r="A13" s="1"/>
      <c r="B13" s="1"/>
      <c r="C13" s="36" t="s">
        <v>305</v>
      </c>
    </row>
    <row r="14" spans="1:3" ht="17.25" customHeight="1">
      <c r="A14" s="1"/>
      <c r="B14" s="1"/>
      <c r="C14" s="36" t="s">
        <v>306</v>
      </c>
    </row>
    <row r="15" spans="1:3" ht="17.25" customHeight="1">
      <c r="A15" s="1"/>
      <c r="B15" s="1"/>
      <c r="C15" s="36" t="s">
        <v>307</v>
      </c>
    </row>
    <row r="16" spans="1:3" ht="17.25" customHeight="1">
      <c r="A16" s="1"/>
      <c r="B16" s="1"/>
      <c r="C16" s="36" t="s">
        <v>308</v>
      </c>
    </row>
    <row r="17" spans="1:3" ht="16.5">
      <c r="A17" s="1"/>
      <c r="B17" s="1"/>
      <c r="C17" s="36" t="s">
        <v>309</v>
      </c>
    </row>
    <row r="18" spans="1:3" ht="16.5">
      <c r="A18" s="1"/>
      <c r="B18" s="1"/>
      <c r="C18" s="36" t="s">
        <v>310</v>
      </c>
    </row>
    <row r="19" spans="1:3" ht="16.5">
      <c r="A19" s="1"/>
      <c r="B19" s="1"/>
      <c r="C19" s="1"/>
    </row>
    <row r="20" spans="1:3" ht="33">
      <c r="A20" s="2" t="s">
        <v>316</v>
      </c>
      <c r="B20" s="3" t="s">
        <v>317</v>
      </c>
      <c r="C20" s="3" t="s">
        <v>318</v>
      </c>
    </row>
    <row r="21" spans="1:3" ht="16.5">
      <c r="A21" s="4">
        <v>1</v>
      </c>
      <c r="B21" s="5">
        <v>2</v>
      </c>
      <c r="C21" s="5">
        <v>3</v>
      </c>
    </row>
    <row r="22" spans="1:3" ht="62.25">
      <c r="A22" s="6" t="s">
        <v>319</v>
      </c>
      <c r="B22" s="7" t="s">
        <v>158</v>
      </c>
      <c r="C22" s="50" t="s">
        <v>1059</v>
      </c>
    </row>
    <row r="23" spans="1:3" ht="66.75">
      <c r="A23" s="9" t="s">
        <v>320</v>
      </c>
      <c r="B23" s="10" t="s">
        <v>159</v>
      </c>
      <c r="C23" s="11" t="s">
        <v>1060</v>
      </c>
    </row>
    <row r="24" spans="1:3" ht="50.25">
      <c r="A24" s="9" t="s">
        <v>321</v>
      </c>
      <c r="B24" s="10" t="s">
        <v>160</v>
      </c>
      <c r="C24" s="12" t="s">
        <v>162</v>
      </c>
    </row>
    <row r="25" spans="1:3" ht="46.5">
      <c r="A25" s="9" t="s">
        <v>322</v>
      </c>
      <c r="B25" s="10" t="s">
        <v>161</v>
      </c>
      <c r="C25" s="56" t="s">
        <v>0</v>
      </c>
    </row>
    <row r="26" spans="1:3" ht="46.5">
      <c r="A26" s="6" t="s">
        <v>323</v>
      </c>
      <c r="B26" s="7" t="s">
        <v>63</v>
      </c>
      <c r="C26" s="50" t="s">
        <v>1061</v>
      </c>
    </row>
    <row r="27" spans="1:3" ht="33">
      <c r="A27" s="9" t="s">
        <v>327</v>
      </c>
      <c r="B27" s="10" t="s">
        <v>64</v>
      </c>
      <c r="C27" s="11" t="s">
        <v>1</v>
      </c>
    </row>
    <row r="28" spans="1:3" ht="50.25">
      <c r="A28" s="9" t="s">
        <v>328</v>
      </c>
      <c r="B28" s="10" t="s">
        <v>62</v>
      </c>
      <c r="C28" s="12" t="s">
        <v>61</v>
      </c>
    </row>
    <row r="29" spans="1:3" ht="50.25">
      <c r="A29" s="9" t="s">
        <v>329</v>
      </c>
      <c r="B29" s="10" t="s">
        <v>65</v>
      </c>
      <c r="C29" s="11" t="s">
        <v>2</v>
      </c>
    </row>
    <row r="30" spans="1:3" ht="16.5">
      <c r="A30" s="9" t="s">
        <v>330</v>
      </c>
      <c r="B30" s="10" t="s">
        <v>66</v>
      </c>
      <c r="C30" s="11" t="s">
        <v>3</v>
      </c>
    </row>
    <row r="31" spans="1:3" ht="33">
      <c r="A31" s="9" t="s">
        <v>331</v>
      </c>
      <c r="B31" s="13" t="s">
        <v>573</v>
      </c>
      <c r="C31" s="14" t="s">
        <v>250</v>
      </c>
    </row>
    <row r="32" spans="1:3" ht="84">
      <c r="A32" s="9" t="s">
        <v>563</v>
      </c>
      <c r="B32" s="10" t="s">
        <v>556</v>
      </c>
      <c r="C32" s="11" t="s">
        <v>557</v>
      </c>
    </row>
    <row r="33" spans="1:3" ht="84">
      <c r="A33" s="9" t="s">
        <v>564</v>
      </c>
      <c r="B33" s="10" t="s">
        <v>67</v>
      </c>
      <c r="C33" s="11" t="s">
        <v>1062</v>
      </c>
    </row>
    <row r="34" spans="1:3" ht="100.5">
      <c r="A34" s="9" t="s">
        <v>574</v>
      </c>
      <c r="B34" s="10" t="s">
        <v>558</v>
      </c>
      <c r="C34" s="11" t="s">
        <v>559</v>
      </c>
    </row>
    <row r="35" spans="1:3" ht="33">
      <c r="A35" s="9" t="s">
        <v>332</v>
      </c>
      <c r="B35" s="10" t="s">
        <v>248</v>
      </c>
      <c r="C35" s="11" t="s">
        <v>247</v>
      </c>
    </row>
    <row r="36" spans="1:3" ht="70.5" customHeight="1">
      <c r="A36" s="9" t="s">
        <v>1000</v>
      </c>
      <c r="B36" s="10" t="s">
        <v>687</v>
      </c>
      <c r="C36" s="39" t="s">
        <v>601</v>
      </c>
    </row>
    <row r="37" spans="1:3" ht="66.75">
      <c r="A37" s="9" t="s">
        <v>982</v>
      </c>
      <c r="B37" s="10" t="s">
        <v>249</v>
      </c>
      <c r="C37" s="11" t="s">
        <v>512</v>
      </c>
    </row>
    <row r="38" spans="1:3" ht="33">
      <c r="A38" s="9" t="s">
        <v>1048</v>
      </c>
      <c r="B38" s="10" t="s">
        <v>1049</v>
      </c>
      <c r="C38" s="11" t="s">
        <v>250</v>
      </c>
    </row>
    <row r="39" spans="1:3" ht="50.25">
      <c r="A39" s="38" t="s">
        <v>598</v>
      </c>
      <c r="B39" s="10" t="s">
        <v>600</v>
      </c>
      <c r="C39" s="11" t="s">
        <v>619</v>
      </c>
    </row>
    <row r="40" spans="1:3" ht="68.25" customHeight="1">
      <c r="A40" s="38" t="s">
        <v>602</v>
      </c>
      <c r="B40" s="10" t="s">
        <v>599</v>
      </c>
      <c r="C40" s="39" t="s">
        <v>601</v>
      </c>
    </row>
    <row r="41" spans="1:3" ht="33">
      <c r="A41" s="9" t="s">
        <v>326</v>
      </c>
      <c r="B41" s="10" t="s">
        <v>69</v>
      </c>
      <c r="C41" s="11" t="s">
        <v>4</v>
      </c>
    </row>
    <row r="42" spans="1:3" ht="50.25">
      <c r="A42" s="9" t="s">
        <v>333</v>
      </c>
      <c r="B42" s="10" t="s">
        <v>70</v>
      </c>
      <c r="C42" s="12" t="s">
        <v>68</v>
      </c>
    </row>
    <row r="43" spans="1:3" ht="50.25">
      <c r="A43" s="9" t="s">
        <v>334</v>
      </c>
      <c r="B43" s="10" t="s">
        <v>71</v>
      </c>
      <c r="C43" s="11" t="s">
        <v>2</v>
      </c>
    </row>
    <row r="44" spans="1:3" ht="33">
      <c r="A44" s="9" t="s">
        <v>335</v>
      </c>
      <c r="B44" s="10" t="s">
        <v>133</v>
      </c>
      <c r="C44" s="11" t="s">
        <v>5</v>
      </c>
    </row>
    <row r="45" spans="1:3" ht="62.25">
      <c r="A45" s="9" t="s">
        <v>336</v>
      </c>
      <c r="B45" s="54" t="s">
        <v>958</v>
      </c>
      <c r="C45" s="56" t="s">
        <v>957</v>
      </c>
    </row>
    <row r="46" spans="1:3" ht="16.5">
      <c r="A46" s="9" t="s">
        <v>337</v>
      </c>
      <c r="B46" s="10" t="s">
        <v>233</v>
      </c>
      <c r="C46" s="11" t="s">
        <v>231</v>
      </c>
    </row>
    <row r="47" spans="1:3" ht="117">
      <c r="A47" s="9" t="s">
        <v>956</v>
      </c>
      <c r="B47" s="10" t="s">
        <v>72</v>
      </c>
      <c r="C47" s="11" t="s">
        <v>1063</v>
      </c>
    </row>
    <row r="48" spans="1:3" ht="62.25">
      <c r="A48" s="9" t="s">
        <v>959</v>
      </c>
      <c r="B48" s="54" t="s">
        <v>1155</v>
      </c>
      <c r="C48" s="56" t="s">
        <v>1064</v>
      </c>
    </row>
    <row r="49" spans="1:3" ht="33">
      <c r="A49" s="9" t="s">
        <v>338</v>
      </c>
      <c r="B49" s="10" t="s">
        <v>74</v>
      </c>
      <c r="C49" s="12" t="s">
        <v>73</v>
      </c>
    </row>
    <row r="50" spans="1:3" ht="78">
      <c r="A50" s="9" t="s">
        <v>339</v>
      </c>
      <c r="B50" s="10" t="s">
        <v>975</v>
      </c>
      <c r="C50" s="67" t="s">
        <v>973</v>
      </c>
    </row>
    <row r="51" spans="1:3" ht="16.5">
      <c r="A51" s="9" t="s">
        <v>340</v>
      </c>
      <c r="B51" s="10" t="s">
        <v>253</v>
      </c>
      <c r="C51" s="11" t="s">
        <v>252</v>
      </c>
    </row>
    <row r="52" spans="1:3" ht="55.5" customHeight="1">
      <c r="A52" s="15" t="s">
        <v>341</v>
      </c>
      <c r="B52" s="10" t="s">
        <v>570</v>
      </c>
      <c r="C52" s="11" t="s">
        <v>512</v>
      </c>
    </row>
    <row r="53" spans="1:3" ht="33">
      <c r="A53" s="15" t="s">
        <v>561</v>
      </c>
      <c r="B53" s="13" t="s">
        <v>251</v>
      </c>
      <c r="C53" s="14" t="s">
        <v>250</v>
      </c>
    </row>
    <row r="54" spans="1:3" ht="16.5">
      <c r="A54" s="15" t="s">
        <v>571</v>
      </c>
      <c r="B54" s="13" t="s">
        <v>976</v>
      </c>
      <c r="C54" s="64" t="s">
        <v>231</v>
      </c>
    </row>
    <row r="55" spans="1:3" ht="30.75">
      <c r="A55" s="15" t="s">
        <v>572</v>
      </c>
      <c r="B55" s="13" t="s">
        <v>1065</v>
      </c>
      <c r="C55" s="56" t="s">
        <v>1066</v>
      </c>
    </row>
    <row r="56" spans="1:3" ht="33">
      <c r="A56" s="15" t="s">
        <v>974</v>
      </c>
      <c r="B56" s="13" t="s">
        <v>75</v>
      </c>
      <c r="C56" s="14" t="s">
        <v>538</v>
      </c>
    </row>
    <row r="57" spans="1:3" ht="50.25">
      <c r="A57" s="15" t="s">
        <v>977</v>
      </c>
      <c r="B57" s="13" t="s">
        <v>597</v>
      </c>
      <c r="C57" s="14" t="s">
        <v>1067</v>
      </c>
    </row>
    <row r="58" spans="1:3" ht="66.75">
      <c r="A58" s="15" t="s">
        <v>987</v>
      </c>
      <c r="B58" s="13" t="s">
        <v>565</v>
      </c>
      <c r="C58" s="14" t="s">
        <v>566</v>
      </c>
    </row>
    <row r="59" spans="1:3" ht="72" customHeight="1">
      <c r="A59" s="15" t="s">
        <v>1150</v>
      </c>
      <c r="B59" s="65" t="s">
        <v>988</v>
      </c>
      <c r="C59" s="103" t="s">
        <v>989</v>
      </c>
    </row>
    <row r="60" spans="1:3" ht="72" customHeight="1">
      <c r="A60" s="15" t="s">
        <v>1151</v>
      </c>
      <c r="B60" s="65" t="s">
        <v>1069</v>
      </c>
      <c r="C60" s="103" t="s">
        <v>1068</v>
      </c>
    </row>
    <row r="61" spans="1:3" ht="20.25" customHeight="1">
      <c r="A61" s="15" t="s">
        <v>603</v>
      </c>
      <c r="B61" s="10" t="s">
        <v>605</v>
      </c>
      <c r="C61" s="14" t="s">
        <v>618</v>
      </c>
    </row>
    <row r="62" spans="1:3" ht="50.25">
      <c r="A62" s="15" t="s">
        <v>635</v>
      </c>
      <c r="B62" s="10" t="s">
        <v>604</v>
      </c>
      <c r="C62" s="11" t="s">
        <v>562</v>
      </c>
    </row>
    <row r="63" spans="1:3" ht="50.25">
      <c r="A63" s="9" t="s">
        <v>342</v>
      </c>
      <c r="B63" s="10" t="s">
        <v>77</v>
      </c>
      <c r="C63" s="11" t="s">
        <v>6</v>
      </c>
    </row>
    <row r="64" spans="1:3" ht="50.25">
      <c r="A64" s="9" t="s">
        <v>343</v>
      </c>
      <c r="B64" s="10" t="s">
        <v>78</v>
      </c>
      <c r="C64" s="12" t="s">
        <v>229</v>
      </c>
    </row>
    <row r="65" spans="1:3" ht="50.25">
      <c r="A65" s="9" t="s">
        <v>344</v>
      </c>
      <c r="B65" s="10" t="s">
        <v>79</v>
      </c>
      <c r="C65" s="11" t="s">
        <v>2</v>
      </c>
    </row>
    <row r="66" spans="1:3" ht="16.5">
      <c r="A66" s="9" t="s">
        <v>345</v>
      </c>
      <c r="B66" s="54" t="s">
        <v>893</v>
      </c>
      <c r="C66" s="56" t="s">
        <v>12</v>
      </c>
    </row>
    <row r="67" spans="1:3" ht="33">
      <c r="A67" s="9" t="s">
        <v>892</v>
      </c>
      <c r="B67" s="10" t="s">
        <v>80</v>
      </c>
      <c r="C67" s="11" t="s">
        <v>7</v>
      </c>
    </row>
    <row r="68" spans="1:3" ht="33">
      <c r="A68" s="9" t="s">
        <v>897</v>
      </c>
      <c r="B68" s="54" t="s">
        <v>899</v>
      </c>
      <c r="C68" s="11" t="s">
        <v>898</v>
      </c>
    </row>
    <row r="69" spans="1:3" ht="50.25">
      <c r="A69" s="9" t="s">
        <v>346</v>
      </c>
      <c r="B69" s="10" t="s">
        <v>81</v>
      </c>
      <c r="C69" s="12" t="s">
        <v>76</v>
      </c>
    </row>
    <row r="70" spans="1:3" ht="42" customHeight="1">
      <c r="A70" s="9" t="s">
        <v>347</v>
      </c>
      <c r="B70" s="10" t="s">
        <v>284</v>
      </c>
      <c r="C70" s="11" t="s">
        <v>283</v>
      </c>
    </row>
    <row r="71" spans="1:3" ht="50.25">
      <c r="A71" s="9" t="s">
        <v>348</v>
      </c>
      <c r="B71" s="10" t="s">
        <v>82</v>
      </c>
      <c r="C71" s="11" t="s">
        <v>1070</v>
      </c>
    </row>
    <row r="72" spans="1:3" ht="33">
      <c r="A72" s="9" t="s">
        <v>349</v>
      </c>
      <c r="B72" s="10" t="s">
        <v>135</v>
      </c>
      <c r="C72" s="12" t="s">
        <v>134</v>
      </c>
    </row>
    <row r="73" spans="1:3" ht="66.75">
      <c r="A73" s="9" t="s">
        <v>350</v>
      </c>
      <c r="B73" s="10" t="s">
        <v>136</v>
      </c>
      <c r="C73" s="11" t="s">
        <v>8</v>
      </c>
    </row>
    <row r="74" spans="1:3" ht="50.25">
      <c r="A74" s="9" t="s">
        <v>812</v>
      </c>
      <c r="B74" s="10" t="s">
        <v>1174</v>
      </c>
      <c r="C74" s="11" t="s">
        <v>1176</v>
      </c>
    </row>
    <row r="75" spans="1:3" ht="50.25">
      <c r="A75" s="9" t="s">
        <v>813</v>
      </c>
      <c r="B75" s="10" t="s">
        <v>1175</v>
      </c>
      <c r="C75" s="11" t="s">
        <v>1177</v>
      </c>
    </row>
    <row r="76" spans="1:3" ht="16.5">
      <c r="A76" s="9" t="s">
        <v>812</v>
      </c>
      <c r="B76" s="10" t="s">
        <v>811</v>
      </c>
      <c r="C76" s="101" t="s">
        <v>618</v>
      </c>
    </row>
    <row r="77" spans="1:3" ht="54" customHeight="1">
      <c r="A77" s="9" t="s">
        <v>813</v>
      </c>
      <c r="B77" s="10" t="s">
        <v>814</v>
      </c>
      <c r="C77" s="11" t="s">
        <v>815</v>
      </c>
    </row>
    <row r="78" spans="1:3" ht="54" customHeight="1">
      <c r="A78" s="9" t="s">
        <v>351</v>
      </c>
      <c r="B78" s="10" t="s">
        <v>669</v>
      </c>
      <c r="C78" s="102" t="s">
        <v>890</v>
      </c>
    </row>
    <row r="79" spans="1:4" ht="33">
      <c r="A79" s="9" t="s">
        <v>352</v>
      </c>
      <c r="B79" s="10" t="s">
        <v>668</v>
      </c>
      <c r="C79" s="18" t="s">
        <v>83</v>
      </c>
      <c r="D79" s="105"/>
    </row>
    <row r="80" spans="1:4" ht="66.75">
      <c r="A80" s="9" t="s">
        <v>983</v>
      </c>
      <c r="B80" s="10" t="s">
        <v>681</v>
      </c>
      <c r="C80" s="11" t="s">
        <v>512</v>
      </c>
      <c r="D80" s="105"/>
    </row>
    <row r="81" spans="1:3" ht="50.25">
      <c r="A81" s="9" t="s">
        <v>353</v>
      </c>
      <c r="B81" s="10" t="s">
        <v>670</v>
      </c>
      <c r="C81" s="14" t="s">
        <v>560</v>
      </c>
    </row>
    <row r="82" spans="1:3" ht="50.25">
      <c r="A82" s="9" t="s">
        <v>984</v>
      </c>
      <c r="B82" s="10" t="s">
        <v>671</v>
      </c>
      <c r="C82" s="14" t="s">
        <v>672</v>
      </c>
    </row>
    <row r="83" spans="1:3" ht="46.5">
      <c r="A83" s="9" t="s">
        <v>675</v>
      </c>
      <c r="B83" s="10" t="s">
        <v>1167</v>
      </c>
      <c r="C83" s="86" t="s">
        <v>1164</v>
      </c>
    </row>
    <row r="84" spans="1:3" ht="30.75">
      <c r="A84" s="9" t="s">
        <v>676</v>
      </c>
      <c r="B84" s="10" t="s">
        <v>1168</v>
      </c>
      <c r="C84" s="53" t="s">
        <v>1165</v>
      </c>
    </row>
    <row r="85" spans="1:3" ht="30.75">
      <c r="A85" s="9" t="s">
        <v>677</v>
      </c>
      <c r="B85" s="10" t="s">
        <v>1179</v>
      </c>
      <c r="C85" s="53" t="s">
        <v>1178</v>
      </c>
    </row>
    <row r="86" spans="1:3" ht="30.75">
      <c r="A86" s="9" t="s">
        <v>1184</v>
      </c>
      <c r="B86" s="10" t="s">
        <v>1169</v>
      </c>
      <c r="C86" s="53" t="s">
        <v>1166</v>
      </c>
    </row>
    <row r="87" spans="1:3" ht="33">
      <c r="A87" s="119" t="s">
        <v>878</v>
      </c>
      <c r="B87" s="51" t="s">
        <v>874</v>
      </c>
      <c r="C87" s="102" t="s">
        <v>875</v>
      </c>
    </row>
    <row r="88" spans="1:3" ht="33">
      <c r="A88" s="119" t="s">
        <v>879</v>
      </c>
      <c r="B88" s="54" t="s">
        <v>876</v>
      </c>
      <c r="C88" s="12" t="s">
        <v>577</v>
      </c>
    </row>
    <row r="89" spans="1:3" ht="50.25">
      <c r="A89" s="119" t="s">
        <v>880</v>
      </c>
      <c r="B89" s="69" t="s">
        <v>877</v>
      </c>
      <c r="C89" s="37" t="s">
        <v>578</v>
      </c>
    </row>
    <row r="90" spans="1:3" ht="16.5">
      <c r="A90" s="120" t="s">
        <v>881</v>
      </c>
      <c r="B90" s="69" t="s">
        <v>1050</v>
      </c>
      <c r="C90" s="53" t="s">
        <v>1023</v>
      </c>
    </row>
    <row r="91" spans="1:3" ht="36" customHeight="1">
      <c r="A91" s="119" t="s">
        <v>882</v>
      </c>
      <c r="B91" s="69" t="s">
        <v>1051</v>
      </c>
      <c r="C91" s="110" t="s">
        <v>578</v>
      </c>
    </row>
    <row r="92" spans="1:3" ht="16.5">
      <c r="A92" s="2" t="s">
        <v>883</v>
      </c>
      <c r="B92" s="51" t="s">
        <v>894</v>
      </c>
      <c r="C92" s="86" t="s">
        <v>895</v>
      </c>
    </row>
    <row r="93" spans="1:3" ht="46.5">
      <c r="A93" s="119" t="s">
        <v>884</v>
      </c>
      <c r="B93" s="69" t="s">
        <v>896</v>
      </c>
      <c r="C93" s="68" t="s">
        <v>578</v>
      </c>
    </row>
    <row r="94" spans="1:3" ht="50.25">
      <c r="A94" s="9" t="s">
        <v>1156</v>
      </c>
      <c r="B94" s="10" t="s">
        <v>89</v>
      </c>
      <c r="C94" s="11" t="s">
        <v>1154</v>
      </c>
    </row>
    <row r="95" spans="1:3" ht="33">
      <c r="A95" s="9" t="s">
        <v>1157</v>
      </c>
      <c r="B95" s="10" t="s">
        <v>230</v>
      </c>
      <c r="C95" s="12" t="s">
        <v>137</v>
      </c>
    </row>
    <row r="96" spans="1:3" ht="50.25">
      <c r="A96" s="9" t="s">
        <v>1158</v>
      </c>
      <c r="B96" s="10" t="s">
        <v>138</v>
      </c>
      <c r="C96" s="11" t="s">
        <v>2</v>
      </c>
    </row>
    <row r="97" spans="1:3" ht="100.5">
      <c r="A97" s="9" t="s">
        <v>1159</v>
      </c>
      <c r="B97" s="10" t="s">
        <v>139</v>
      </c>
      <c r="C97" s="11" t="s">
        <v>9</v>
      </c>
    </row>
    <row r="98" spans="1:3" ht="33">
      <c r="A98" s="9" t="s">
        <v>1160</v>
      </c>
      <c r="B98" s="10" t="s">
        <v>270</v>
      </c>
      <c r="C98" s="12" t="s">
        <v>87</v>
      </c>
    </row>
    <row r="99" spans="1:3" ht="100.5">
      <c r="A99" s="9" t="s">
        <v>1161</v>
      </c>
      <c r="B99" s="10" t="s">
        <v>88</v>
      </c>
      <c r="C99" s="11" t="s">
        <v>1071</v>
      </c>
    </row>
    <row r="100" spans="1:3" ht="33">
      <c r="A100" s="9" t="s">
        <v>1162</v>
      </c>
      <c r="B100" s="10" t="s">
        <v>576</v>
      </c>
      <c r="C100" s="12" t="s">
        <v>577</v>
      </c>
    </row>
    <row r="101" spans="1:3" ht="50.25">
      <c r="A101" s="9" t="s">
        <v>1163</v>
      </c>
      <c r="B101" s="40" t="s">
        <v>596</v>
      </c>
      <c r="C101" s="37" t="s">
        <v>578</v>
      </c>
    </row>
    <row r="102" spans="1:3" ht="50.25">
      <c r="A102" s="16" t="s">
        <v>354</v>
      </c>
      <c r="B102" s="41" t="s">
        <v>97</v>
      </c>
      <c r="C102" s="17" t="s">
        <v>1072</v>
      </c>
    </row>
    <row r="103" spans="1:3" ht="50.25">
      <c r="A103" s="9" t="s">
        <v>355</v>
      </c>
      <c r="B103" s="10" t="s">
        <v>98</v>
      </c>
      <c r="C103" s="11" t="s">
        <v>1073</v>
      </c>
    </row>
    <row r="104" spans="1:3" ht="50.25">
      <c r="A104" s="9" t="s">
        <v>356</v>
      </c>
      <c r="B104" s="10" t="s">
        <v>99</v>
      </c>
      <c r="C104" s="12" t="s">
        <v>229</v>
      </c>
    </row>
    <row r="105" spans="1:3" ht="50.25">
      <c r="A105" s="9" t="s">
        <v>357</v>
      </c>
      <c r="B105" s="10" t="s">
        <v>100</v>
      </c>
      <c r="C105" s="11" t="s">
        <v>2</v>
      </c>
    </row>
    <row r="106" spans="1:3" ht="16.5">
      <c r="A106" s="9" t="s">
        <v>358</v>
      </c>
      <c r="B106" s="10" t="s">
        <v>101</v>
      </c>
      <c r="C106" s="11" t="s">
        <v>11</v>
      </c>
    </row>
    <row r="107" spans="1:3" ht="16.5">
      <c r="A107" s="9" t="s">
        <v>1046</v>
      </c>
      <c r="B107" s="10" t="s">
        <v>1209</v>
      </c>
      <c r="C107" s="11" t="s">
        <v>1207</v>
      </c>
    </row>
    <row r="108" spans="1:3" ht="84">
      <c r="A108" s="9" t="s">
        <v>1047</v>
      </c>
      <c r="B108" s="10" t="s">
        <v>1210</v>
      </c>
      <c r="C108" s="11" t="s">
        <v>1208</v>
      </c>
    </row>
    <row r="109" spans="1:3" ht="24" customHeight="1">
      <c r="A109" s="9" t="s">
        <v>1205</v>
      </c>
      <c r="B109" s="69" t="s">
        <v>1024</v>
      </c>
      <c r="C109" s="53" t="s">
        <v>1023</v>
      </c>
    </row>
    <row r="110" spans="1:3" ht="46.5">
      <c r="A110" s="9" t="s">
        <v>1206</v>
      </c>
      <c r="B110" s="69" t="s">
        <v>1025</v>
      </c>
      <c r="C110" s="68" t="s">
        <v>1074</v>
      </c>
    </row>
    <row r="111" spans="1:3" ht="33">
      <c r="A111" s="9" t="s">
        <v>359</v>
      </c>
      <c r="B111" s="10" t="s">
        <v>151</v>
      </c>
      <c r="C111" s="11" t="s">
        <v>13</v>
      </c>
    </row>
    <row r="112" spans="1:3" ht="50.25">
      <c r="A112" s="9" t="s">
        <v>360</v>
      </c>
      <c r="B112" s="10" t="s">
        <v>269</v>
      </c>
      <c r="C112" s="12" t="s">
        <v>150</v>
      </c>
    </row>
    <row r="113" spans="1:3" ht="50.25">
      <c r="A113" s="9" t="s">
        <v>361</v>
      </c>
      <c r="B113" s="10" t="s">
        <v>152</v>
      </c>
      <c r="C113" s="11" t="s">
        <v>2</v>
      </c>
    </row>
    <row r="114" spans="1:3" ht="33">
      <c r="A114" s="9" t="s">
        <v>362</v>
      </c>
      <c r="B114" s="10" t="s">
        <v>153</v>
      </c>
      <c r="C114" s="11" t="s">
        <v>14</v>
      </c>
    </row>
    <row r="115" spans="1:3" ht="16.5">
      <c r="A115" s="9" t="s">
        <v>363</v>
      </c>
      <c r="B115" s="10" t="s">
        <v>154</v>
      </c>
      <c r="C115" s="11" t="s">
        <v>15</v>
      </c>
    </row>
    <row r="116" spans="1:3" ht="16.5">
      <c r="A116" s="9" t="s">
        <v>364</v>
      </c>
      <c r="B116" s="10" t="s">
        <v>155</v>
      </c>
      <c r="C116" s="11" t="s">
        <v>16</v>
      </c>
    </row>
    <row r="117" spans="1:3" ht="16.5">
      <c r="A117" s="9" t="s">
        <v>365</v>
      </c>
      <c r="B117" s="97" t="s">
        <v>680</v>
      </c>
      <c r="C117" s="18" t="s">
        <v>231</v>
      </c>
    </row>
    <row r="118" spans="1:3" ht="51" customHeight="1">
      <c r="A118" s="15" t="s">
        <v>470</v>
      </c>
      <c r="B118" s="10" t="s">
        <v>606</v>
      </c>
      <c r="C118" s="11" t="s">
        <v>607</v>
      </c>
    </row>
    <row r="119" spans="1:3" ht="51" customHeight="1">
      <c r="A119" s="15" t="s">
        <v>471</v>
      </c>
      <c r="B119" s="10" t="s">
        <v>1212</v>
      </c>
      <c r="C119" s="11" t="s">
        <v>1077</v>
      </c>
    </row>
    <row r="120" spans="1:3" ht="51" customHeight="1">
      <c r="A120" s="15" t="s">
        <v>1211</v>
      </c>
      <c r="B120" s="10" t="s">
        <v>1214</v>
      </c>
      <c r="C120" s="11" t="s">
        <v>1213</v>
      </c>
    </row>
    <row r="121" spans="1:3" ht="55.5" customHeight="1">
      <c r="A121" s="15" t="s">
        <v>1215</v>
      </c>
      <c r="B121" s="13" t="s">
        <v>660</v>
      </c>
      <c r="C121" s="11" t="s">
        <v>662</v>
      </c>
    </row>
    <row r="122" spans="1:3" ht="16.5">
      <c r="A122" s="15" t="s">
        <v>1001</v>
      </c>
      <c r="B122" s="13" t="s">
        <v>1002</v>
      </c>
      <c r="C122" s="19" t="s">
        <v>1003</v>
      </c>
    </row>
    <row r="123" spans="1:3" ht="50.25">
      <c r="A123" s="15" t="s">
        <v>1004</v>
      </c>
      <c r="B123" s="13" t="s">
        <v>1005</v>
      </c>
      <c r="C123" s="19" t="s">
        <v>539</v>
      </c>
    </row>
    <row r="124" spans="1:3" ht="33">
      <c r="A124" s="15" t="s">
        <v>1006</v>
      </c>
      <c r="B124" s="13" t="s">
        <v>1022</v>
      </c>
      <c r="C124" s="19" t="s">
        <v>540</v>
      </c>
    </row>
    <row r="125" spans="1:3" ht="50.25">
      <c r="A125" s="15" t="s">
        <v>366</v>
      </c>
      <c r="B125" s="13" t="s">
        <v>1181</v>
      </c>
      <c r="C125" s="19" t="s">
        <v>1198</v>
      </c>
    </row>
    <row r="126" spans="1:3" ht="33">
      <c r="A126" s="112" t="s">
        <v>367</v>
      </c>
      <c r="B126" s="13" t="s">
        <v>1182</v>
      </c>
      <c r="C126" s="19" t="s">
        <v>1180</v>
      </c>
    </row>
    <row r="127" spans="1:3" ht="66.75">
      <c r="A127" s="15" t="s">
        <v>368</v>
      </c>
      <c r="B127" s="13" t="s">
        <v>1183</v>
      </c>
      <c r="C127" s="19" t="s">
        <v>8</v>
      </c>
    </row>
    <row r="128" spans="1:3" ht="50.25">
      <c r="A128" s="15" t="s">
        <v>1185</v>
      </c>
      <c r="B128" s="13" t="s">
        <v>146</v>
      </c>
      <c r="C128" s="14" t="s">
        <v>1075</v>
      </c>
    </row>
    <row r="129" spans="1:3" ht="50.25">
      <c r="A129" s="9" t="s">
        <v>1186</v>
      </c>
      <c r="B129" s="10" t="s">
        <v>268</v>
      </c>
      <c r="C129" s="12" t="s">
        <v>145</v>
      </c>
    </row>
    <row r="130" spans="1:3" ht="33">
      <c r="A130" s="9" t="s">
        <v>1187</v>
      </c>
      <c r="B130" s="10" t="s">
        <v>157</v>
      </c>
      <c r="C130" s="11" t="s">
        <v>156</v>
      </c>
    </row>
    <row r="131" spans="1:3" ht="50.25">
      <c r="A131" s="9" t="s">
        <v>1188</v>
      </c>
      <c r="B131" s="10" t="s">
        <v>148</v>
      </c>
      <c r="C131" s="11" t="s">
        <v>2</v>
      </c>
    </row>
    <row r="132" spans="1:3" ht="100.5">
      <c r="A132" s="9" t="s">
        <v>1189</v>
      </c>
      <c r="B132" s="10" t="s">
        <v>149</v>
      </c>
      <c r="C132" s="11" t="s">
        <v>9</v>
      </c>
    </row>
    <row r="133" spans="1:3" ht="16.5">
      <c r="A133" s="9" t="s">
        <v>1190</v>
      </c>
      <c r="B133" s="10" t="s">
        <v>275</v>
      </c>
      <c r="C133" s="11" t="s">
        <v>234</v>
      </c>
    </row>
    <row r="134" spans="1:3" ht="84">
      <c r="A134" s="9" t="s">
        <v>1191</v>
      </c>
      <c r="B134" s="10" t="s">
        <v>285</v>
      </c>
      <c r="C134" s="12" t="s">
        <v>541</v>
      </c>
    </row>
    <row r="135" spans="1:3" ht="33.75" customHeight="1">
      <c r="A135" s="9" t="s">
        <v>1192</v>
      </c>
      <c r="B135" s="54" t="s">
        <v>790</v>
      </c>
      <c r="C135" s="11" t="s">
        <v>789</v>
      </c>
    </row>
    <row r="136" spans="1:3" ht="33.75" customHeight="1">
      <c r="A136" s="15" t="s">
        <v>1193</v>
      </c>
      <c r="B136" s="54" t="s">
        <v>1076</v>
      </c>
      <c r="C136" s="11" t="s">
        <v>1077</v>
      </c>
    </row>
    <row r="137" spans="1:3" ht="100.5">
      <c r="A137" s="15" t="s">
        <v>1194</v>
      </c>
      <c r="B137" s="13" t="s">
        <v>490</v>
      </c>
      <c r="C137" s="20" t="s">
        <v>491</v>
      </c>
    </row>
    <row r="138" spans="1:3" ht="40.5" customHeight="1">
      <c r="A138" s="15" t="s">
        <v>1195</v>
      </c>
      <c r="B138" s="54" t="s">
        <v>792</v>
      </c>
      <c r="C138" s="11" t="s">
        <v>791</v>
      </c>
    </row>
    <row r="139" spans="1:3" ht="33">
      <c r="A139" s="9" t="s">
        <v>1196</v>
      </c>
      <c r="B139" s="10" t="s">
        <v>245</v>
      </c>
      <c r="C139" s="11" t="s">
        <v>243</v>
      </c>
    </row>
    <row r="140" spans="1:3" ht="50.25">
      <c r="A140" s="9" t="s">
        <v>1197</v>
      </c>
      <c r="B140" s="10" t="s">
        <v>246</v>
      </c>
      <c r="C140" s="21" t="s">
        <v>244</v>
      </c>
    </row>
    <row r="141" spans="1:3" ht="50.25">
      <c r="A141" s="16" t="s">
        <v>369</v>
      </c>
      <c r="B141" s="41" t="s">
        <v>108</v>
      </c>
      <c r="C141" s="17" t="s">
        <v>1078</v>
      </c>
    </row>
    <row r="142" spans="1:3" ht="50.25">
      <c r="A142" s="15" t="s">
        <v>370</v>
      </c>
      <c r="B142" s="13" t="s">
        <v>109</v>
      </c>
      <c r="C142" s="14" t="s">
        <v>1079</v>
      </c>
    </row>
    <row r="143" spans="1:3" ht="50.25">
      <c r="A143" s="9" t="s">
        <v>371</v>
      </c>
      <c r="B143" s="10" t="s">
        <v>110</v>
      </c>
      <c r="C143" s="12" t="s">
        <v>210</v>
      </c>
    </row>
    <row r="144" spans="1:3" ht="50.25">
      <c r="A144" s="9" t="s">
        <v>372</v>
      </c>
      <c r="B144" s="10" t="s">
        <v>111</v>
      </c>
      <c r="C144" s="11" t="s">
        <v>19</v>
      </c>
    </row>
    <row r="145" spans="1:3" ht="16.5">
      <c r="A145" s="9" t="s">
        <v>816</v>
      </c>
      <c r="B145" s="10" t="s">
        <v>113</v>
      </c>
      <c r="C145" s="12" t="s">
        <v>112</v>
      </c>
    </row>
    <row r="146" spans="1:3" ht="16.5">
      <c r="A146" s="9" t="s">
        <v>817</v>
      </c>
      <c r="B146" s="10" t="s">
        <v>114</v>
      </c>
      <c r="C146" s="11" t="s">
        <v>20</v>
      </c>
    </row>
    <row r="147" spans="1:3" ht="33">
      <c r="A147" s="9" t="s">
        <v>818</v>
      </c>
      <c r="B147" s="10" t="s">
        <v>294</v>
      </c>
      <c r="C147" s="12" t="s">
        <v>295</v>
      </c>
    </row>
    <row r="148" spans="1:3" ht="21.75" customHeight="1">
      <c r="A148" s="9" t="s">
        <v>819</v>
      </c>
      <c r="B148" s="10" t="s">
        <v>297</v>
      </c>
      <c r="C148" s="11" t="s">
        <v>296</v>
      </c>
    </row>
    <row r="149" spans="1:3" ht="84">
      <c r="A149" s="6" t="s">
        <v>373</v>
      </c>
      <c r="B149" s="7" t="s">
        <v>178</v>
      </c>
      <c r="C149" s="23" t="s">
        <v>1080</v>
      </c>
    </row>
    <row r="150" spans="1:3" ht="84">
      <c r="A150" s="9" t="s">
        <v>374</v>
      </c>
      <c r="B150" s="10" t="s">
        <v>179</v>
      </c>
      <c r="C150" s="24" t="s">
        <v>1081</v>
      </c>
    </row>
    <row r="151" spans="1:3" ht="50.25">
      <c r="A151" s="9" t="s">
        <v>375</v>
      </c>
      <c r="B151" s="10" t="s">
        <v>180</v>
      </c>
      <c r="C151" s="12" t="s">
        <v>177</v>
      </c>
    </row>
    <row r="152" spans="1:3" ht="50.25">
      <c r="A152" s="9" t="s">
        <v>376</v>
      </c>
      <c r="B152" s="10" t="s">
        <v>181</v>
      </c>
      <c r="C152" s="11" t="s">
        <v>21</v>
      </c>
    </row>
    <row r="153" spans="1:3" ht="30.75">
      <c r="A153" s="9" t="s">
        <v>820</v>
      </c>
      <c r="B153" s="54" t="s">
        <v>1027</v>
      </c>
      <c r="C153" s="72" t="s">
        <v>240</v>
      </c>
    </row>
    <row r="154" spans="1:3" ht="84">
      <c r="A154" s="9" t="s">
        <v>821</v>
      </c>
      <c r="B154" s="10" t="s">
        <v>684</v>
      </c>
      <c r="C154" s="121" t="s">
        <v>973</v>
      </c>
    </row>
    <row r="155" spans="1:3" ht="33">
      <c r="A155" s="9" t="s">
        <v>822</v>
      </c>
      <c r="B155" s="10" t="s">
        <v>634</v>
      </c>
      <c r="C155" s="28" t="s">
        <v>595</v>
      </c>
    </row>
    <row r="156" spans="1:3" ht="117">
      <c r="A156" s="98" t="s">
        <v>823</v>
      </c>
      <c r="B156" s="10" t="s">
        <v>787</v>
      </c>
      <c r="C156" s="28" t="s">
        <v>788</v>
      </c>
    </row>
    <row r="157" spans="1:3" ht="18">
      <c r="A157" s="98" t="s">
        <v>900</v>
      </c>
      <c r="B157" s="10" t="s">
        <v>1053</v>
      </c>
      <c r="C157" s="28" t="s">
        <v>234</v>
      </c>
    </row>
    <row r="158" spans="1:3" ht="36">
      <c r="A158" s="9" t="s">
        <v>901</v>
      </c>
      <c r="B158" s="106" t="s">
        <v>902</v>
      </c>
      <c r="C158" s="107" t="s">
        <v>903</v>
      </c>
    </row>
    <row r="159" spans="1:3" ht="54">
      <c r="A159" s="9" t="s">
        <v>985</v>
      </c>
      <c r="B159" s="106" t="s">
        <v>904</v>
      </c>
      <c r="C159" s="107" t="s">
        <v>905</v>
      </c>
    </row>
    <row r="160" spans="1:3" ht="100.5">
      <c r="A160" s="9" t="s">
        <v>1026</v>
      </c>
      <c r="B160" s="10" t="s">
        <v>608</v>
      </c>
      <c r="C160" s="28" t="s">
        <v>609</v>
      </c>
    </row>
    <row r="161" spans="1:3" ht="117">
      <c r="A161" s="111" t="s">
        <v>1052</v>
      </c>
      <c r="B161" s="10" t="s">
        <v>749</v>
      </c>
      <c r="C161" s="28" t="s">
        <v>748</v>
      </c>
    </row>
    <row r="162" spans="1:3" ht="50.25">
      <c r="A162" s="98" t="s">
        <v>377</v>
      </c>
      <c r="B162" s="54" t="s">
        <v>751</v>
      </c>
      <c r="C162" s="11" t="s">
        <v>750</v>
      </c>
    </row>
    <row r="163" spans="1:3" ht="50.25">
      <c r="A163" s="98" t="s">
        <v>378</v>
      </c>
      <c r="B163" s="54" t="s">
        <v>753</v>
      </c>
      <c r="C163" s="11" t="s">
        <v>752</v>
      </c>
    </row>
    <row r="164" spans="1:3" ht="50.25">
      <c r="A164" s="6" t="s">
        <v>379</v>
      </c>
      <c r="B164" s="7" t="s">
        <v>118</v>
      </c>
      <c r="C164" s="23" t="s">
        <v>1082</v>
      </c>
    </row>
    <row r="165" spans="1:3" ht="50.25">
      <c r="A165" s="9" t="s">
        <v>380</v>
      </c>
      <c r="B165" s="10" t="s">
        <v>119</v>
      </c>
      <c r="C165" s="11" t="s">
        <v>1083</v>
      </c>
    </row>
    <row r="166" spans="1:3" ht="33">
      <c r="A166" s="9" t="s">
        <v>381</v>
      </c>
      <c r="B166" s="10" t="s">
        <v>120</v>
      </c>
      <c r="C166" s="12" t="s">
        <v>129</v>
      </c>
    </row>
    <row r="167" spans="1:3" ht="33">
      <c r="A167" s="9" t="s">
        <v>382</v>
      </c>
      <c r="B167" s="10" t="s">
        <v>121</v>
      </c>
      <c r="C167" s="25" t="s">
        <v>22</v>
      </c>
    </row>
    <row r="168" spans="1:3" ht="16.5">
      <c r="A168" s="9" t="s">
        <v>636</v>
      </c>
      <c r="B168" s="10" t="s">
        <v>673</v>
      </c>
      <c r="C168" s="25" t="s">
        <v>674</v>
      </c>
    </row>
    <row r="169" spans="1:3" ht="66.75">
      <c r="A169" s="9" t="s">
        <v>785</v>
      </c>
      <c r="B169" s="10" t="s">
        <v>122</v>
      </c>
      <c r="C169" s="12" t="s">
        <v>117</v>
      </c>
    </row>
    <row r="170" spans="1:3" ht="50.25">
      <c r="A170" s="9" t="s">
        <v>786</v>
      </c>
      <c r="B170" s="10" t="s">
        <v>123</v>
      </c>
      <c r="C170" s="11" t="s">
        <v>45</v>
      </c>
    </row>
    <row r="171" spans="1:3" ht="39" customHeight="1">
      <c r="A171" s="9" t="s">
        <v>1028</v>
      </c>
      <c r="B171" s="10" t="s">
        <v>1030</v>
      </c>
      <c r="C171" s="11" t="s">
        <v>1031</v>
      </c>
    </row>
    <row r="172" spans="1:3" ht="33">
      <c r="A172" s="9" t="s">
        <v>1029</v>
      </c>
      <c r="B172" s="10" t="s">
        <v>1032</v>
      </c>
      <c r="C172" s="11" t="s">
        <v>1033</v>
      </c>
    </row>
    <row r="173" spans="1:3" ht="50.25">
      <c r="A173" s="6" t="s">
        <v>383</v>
      </c>
      <c r="B173" s="7" t="s">
        <v>182</v>
      </c>
      <c r="C173" s="23" t="s">
        <v>1085</v>
      </c>
    </row>
    <row r="174" spans="1:3" ht="48.75" customHeight="1">
      <c r="A174" s="9" t="s">
        <v>384</v>
      </c>
      <c r="B174" s="10" t="s">
        <v>183</v>
      </c>
      <c r="C174" s="24" t="s">
        <v>1084</v>
      </c>
    </row>
    <row r="175" spans="1:3" ht="50.25">
      <c r="A175" s="9" t="s">
        <v>385</v>
      </c>
      <c r="B175" s="10" t="s">
        <v>184</v>
      </c>
      <c r="C175" s="12" t="s">
        <v>186</v>
      </c>
    </row>
    <row r="176" spans="1:3" ht="50.25">
      <c r="A176" s="15" t="s">
        <v>386</v>
      </c>
      <c r="B176" s="13" t="s">
        <v>185</v>
      </c>
      <c r="C176" s="26" t="s">
        <v>475</v>
      </c>
    </row>
    <row r="177" spans="1:3" ht="34.5" customHeight="1">
      <c r="A177" s="9" t="s">
        <v>824</v>
      </c>
      <c r="B177" s="10" t="s">
        <v>187</v>
      </c>
      <c r="C177" s="24" t="s">
        <v>1086</v>
      </c>
    </row>
    <row r="178" spans="1:3" ht="66.75">
      <c r="A178" s="9" t="s">
        <v>825</v>
      </c>
      <c r="B178" s="10" t="s">
        <v>188</v>
      </c>
      <c r="C178" s="12" t="s">
        <v>189</v>
      </c>
    </row>
    <row r="179" spans="1:3" ht="33">
      <c r="A179" s="9" t="s">
        <v>826</v>
      </c>
      <c r="B179" s="10" t="s">
        <v>190</v>
      </c>
      <c r="C179" s="11" t="s">
        <v>23</v>
      </c>
    </row>
    <row r="180" spans="1:3" ht="33">
      <c r="A180" s="9" t="s">
        <v>827</v>
      </c>
      <c r="B180" s="10" t="s">
        <v>191</v>
      </c>
      <c r="C180" s="22" t="s">
        <v>24</v>
      </c>
    </row>
    <row r="181" spans="1:3" ht="66.75">
      <c r="A181" s="9" t="s">
        <v>828</v>
      </c>
      <c r="B181" s="10" t="s">
        <v>192</v>
      </c>
      <c r="C181" s="11" t="s">
        <v>193</v>
      </c>
    </row>
    <row r="182" spans="1:3" ht="84">
      <c r="A182" s="9" t="s">
        <v>829</v>
      </c>
      <c r="B182" s="10" t="s">
        <v>1200</v>
      </c>
      <c r="C182" s="11" t="s">
        <v>973</v>
      </c>
    </row>
    <row r="183" spans="1:3" ht="134.25">
      <c r="A183" s="9" t="s">
        <v>830</v>
      </c>
      <c r="B183" s="54" t="s">
        <v>794</v>
      </c>
      <c r="C183" s="11" t="s">
        <v>793</v>
      </c>
    </row>
    <row r="184" spans="1:3" ht="117">
      <c r="A184" s="15" t="s">
        <v>831</v>
      </c>
      <c r="B184" s="10" t="s">
        <v>273</v>
      </c>
      <c r="C184" s="27" t="s">
        <v>542</v>
      </c>
    </row>
    <row r="185" spans="1:3" ht="50.25">
      <c r="A185" s="15" t="s">
        <v>832</v>
      </c>
      <c r="B185" s="10" t="s">
        <v>274</v>
      </c>
      <c r="C185" s="28" t="s">
        <v>543</v>
      </c>
    </row>
    <row r="186" spans="1:3" ht="150.75">
      <c r="A186" s="15" t="s">
        <v>833</v>
      </c>
      <c r="B186" s="65" t="s">
        <v>796</v>
      </c>
      <c r="C186" s="22" t="s">
        <v>795</v>
      </c>
    </row>
    <row r="187" spans="1:3" ht="117">
      <c r="A187" s="15" t="s">
        <v>834</v>
      </c>
      <c r="B187" s="13" t="s">
        <v>476</v>
      </c>
      <c r="C187" s="29" t="s">
        <v>477</v>
      </c>
    </row>
    <row r="188" spans="1:3" ht="66.75">
      <c r="A188" s="15" t="s">
        <v>1199</v>
      </c>
      <c r="B188" s="13" t="s">
        <v>478</v>
      </c>
      <c r="C188" s="29" t="s">
        <v>479</v>
      </c>
    </row>
    <row r="189" spans="1:3" ht="50.25">
      <c r="A189" s="9" t="s">
        <v>835</v>
      </c>
      <c r="B189" s="10" t="s">
        <v>291</v>
      </c>
      <c r="C189" s="12" t="s">
        <v>290</v>
      </c>
    </row>
    <row r="190" spans="1:3" ht="33">
      <c r="A190" s="9" t="s">
        <v>836</v>
      </c>
      <c r="B190" s="10" t="s">
        <v>293</v>
      </c>
      <c r="C190" s="28" t="s">
        <v>292</v>
      </c>
    </row>
    <row r="191" spans="1:3" ht="78">
      <c r="A191" s="9" t="s">
        <v>837</v>
      </c>
      <c r="B191" s="10" t="s">
        <v>978</v>
      </c>
      <c r="C191" s="56" t="s">
        <v>973</v>
      </c>
    </row>
    <row r="192" spans="1:3" ht="33">
      <c r="A192" s="9" t="s">
        <v>979</v>
      </c>
      <c r="B192" s="10" t="s">
        <v>594</v>
      </c>
      <c r="C192" s="28" t="s">
        <v>595</v>
      </c>
    </row>
    <row r="193" spans="1:3" ht="50.25">
      <c r="A193" s="9" t="s">
        <v>1013</v>
      </c>
      <c r="B193" s="10" t="s">
        <v>1007</v>
      </c>
      <c r="C193" s="28" t="s">
        <v>1008</v>
      </c>
    </row>
    <row r="194" spans="1:3" ht="33">
      <c r="A194" s="9" t="s">
        <v>1014</v>
      </c>
      <c r="B194" s="10" t="s">
        <v>1009</v>
      </c>
      <c r="C194" s="28" t="s">
        <v>1010</v>
      </c>
    </row>
    <row r="195" spans="1:3" ht="50.25">
      <c r="A195" s="9" t="s">
        <v>1015</v>
      </c>
      <c r="B195" s="10" t="s">
        <v>1011</v>
      </c>
      <c r="C195" s="28" t="s">
        <v>1012</v>
      </c>
    </row>
    <row r="196" spans="1:3" ht="50.25">
      <c r="A196" s="9" t="s">
        <v>838</v>
      </c>
      <c r="B196" s="10" t="s">
        <v>286</v>
      </c>
      <c r="C196" s="11" t="s">
        <v>1087</v>
      </c>
    </row>
    <row r="197" spans="1:3" ht="50.25">
      <c r="A197" s="9" t="s">
        <v>839</v>
      </c>
      <c r="B197" s="10" t="s">
        <v>287</v>
      </c>
      <c r="C197" s="12" t="s">
        <v>289</v>
      </c>
    </row>
    <row r="198" spans="1:3" ht="33">
      <c r="A198" s="9" t="s">
        <v>840</v>
      </c>
      <c r="B198" s="10" t="s">
        <v>288</v>
      </c>
      <c r="C198" s="11" t="s">
        <v>23</v>
      </c>
    </row>
    <row r="199" spans="1:3" ht="50.25">
      <c r="A199" s="6" t="s">
        <v>387</v>
      </c>
      <c r="B199" s="7" t="s">
        <v>163</v>
      </c>
      <c r="C199" s="23" t="s">
        <v>1088</v>
      </c>
    </row>
    <row r="200" spans="1:3" ht="50.25">
      <c r="A200" s="9" t="s">
        <v>388</v>
      </c>
      <c r="B200" s="10" t="s">
        <v>164</v>
      </c>
      <c r="C200" s="24" t="s">
        <v>1089</v>
      </c>
    </row>
    <row r="201" spans="1:3" ht="66.75">
      <c r="A201" s="9" t="s">
        <v>389</v>
      </c>
      <c r="B201" s="10" t="s">
        <v>165</v>
      </c>
      <c r="C201" s="12" t="s">
        <v>194</v>
      </c>
    </row>
    <row r="202" spans="1:3" ht="66.75">
      <c r="A202" s="9" t="s">
        <v>390</v>
      </c>
      <c r="B202" s="10" t="s">
        <v>166</v>
      </c>
      <c r="C202" s="11" t="s">
        <v>25</v>
      </c>
    </row>
    <row r="203" spans="1:3" ht="33">
      <c r="A203" s="9" t="s">
        <v>841</v>
      </c>
      <c r="B203" s="10" t="s">
        <v>195</v>
      </c>
      <c r="C203" s="11" t="s">
        <v>26</v>
      </c>
    </row>
    <row r="204" spans="1:3" ht="33">
      <c r="A204" s="9" t="s">
        <v>842</v>
      </c>
      <c r="B204" s="54" t="s">
        <v>906</v>
      </c>
      <c r="C204" s="19" t="s">
        <v>240</v>
      </c>
    </row>
    <row r="205" spans="1:3" ht="50.25">
      <c r="A205" s="9" t="s">
        <v>843</v>
      </c>
      <c r="B205" s="10" t="s">
        <v>223</v>
      </c>
      <c r="C205" s="11" t="s">
        <v>2</v>
      </c>
    </row>
    <row r="206" spans="1:3" ht="33">
      <c r="A206" s="9" t="s">
        <v>907</v>
      </c>
      <c r="B206" s="10" t="s">
        <v>224</v>
      </c>
      <c r="C206" s="11" t="s">
        <v>27</v>
      </c>
    </row>
    <row r="207" spans="1:3" ht="50.25">
      <c r="A207" s="6" t="s">
        <v>391</v>
      </c>
      <c r="B207" s="7" t="s">
        <v>168</v>
      </c>
      <c r="C207" s="8" t="s">
        <v>1090</v>
      </c>
    </row>
    <row r="208" spans="1:3" ht="50.25">
      <c r="A208" s="9" t="s">
        <v>392</v>
      </c>
      <c r="B208" s="10" t="s">
        <v>169</v>
      </c>
      <c r="C208" s="11" t="s">
        <v>1091</v>
      </c>
    </row>
    <row r="209" spans="1:3" ht="50.25">
      <c r="A209" s="9" t="s">
        <v>393</v>
      </c>
      <c r="B209" s="10" t="s">
        <v>170</v>
      </c>
      <c r="C209" s="12" t="s">
        <v>167</v>
      </c>
    </row>
    <row r="210" spans="1:3" ht="33">
      <c r="A210" s="9" t="s">
        <v>394</v>
      </c>
      <c r="B210" s="10" t="s">
        <v>171</v>
      </c>
      <c r="C210" s="11" t="s">
        <v>28</v>
      </c>
    </row>
    <row r="211" spans="1:3" ht="66.75">
      <c r="A211" s="6" t="s">
        <v>395</v>
      </c>
      <c r="B211" s="7" t="s">
        <v>127</v>
      </c>
      <c r="C211" s="8" t="s">
        <v>1092</v>
      </c>
    </row>
    <row r="212" spans="1:3" ht="66.75">
      <c r="A212" s="9" t="s">
        <v>396</v>
      </c>
      <c r="B212" s="10" t="s">
        <v>128</v>
      </c>
      <c r="C212" s="11" t="s">
        <v>1093</v>
      </c>
    </row>
    <row r="213" spans="1:3" ht="33">
      <c r="A213" s="9" t="s">
        <v>397</v>
      </c>
      <c r="B213" s="10" t="s">
        <v>130</v>
      </c>
      <c r="C213" s="11" t="s">
        <v>132</v>
      </c>
    </row>
    <row r="214" spans="1:3" ht="50.25">
      <c r="A214" s="9" t="s">
        <v>398</v>
      </c>
      <c r="B214" s="10" t="s">
        <v>131</v>
      </c>
      <c r="C214" s="11" t="s">
        <v>29</v>
      </c>
    </row>
    <row r="215" spans="1:3" ht="66.75">
      <c r="A215" s="6" t="s">
        <v>399</v>
      </c>
      <c r="B215" s="7" t="s">
        <v>104</v>
      </c>
      <c r="C215" s="8" t="s">
        <v>1094</v>
      </c>
    </row>
    <row r="216" spans="1:3" ht="84">
      <c r="A216" s="9" t="s">
        <v>400</v>
      </c>
      <c r="B216" s="10" t="s">
        <v>105</v>
      </c>
      <c r="C216" s="11" t="s">
        <v>1095</v>
      </c>
    </row>
    <row r="217" spans="1:3" ht="33">
      <c r="A217" s="9" t="s">
        <v>401</v>
      </c>
      <c r="B217" s="10" t="s">
        <v>106</v>
      </c>
      <c r="C217" s="12" t="s">
        <v>103</v>
      </c>
    </row>
    <row r="218" spans="1:3" ht="16.5">
      <c r="A218" s="9" t="s">
        <v>402</v>
      </c>
      <c r="B218" s="10" t="s">
        <v>107</v>
      </c>
      <c r="C218" s="11" t="s">
        <v>30</v>
      </c>
    </row>
    <row r="219" spans="1:3" ht="33">
      <c r="A219" s="6" t="s">
        <v>403</v>
      </c>
      <c r="B219" s="7" t="s">
        <v>141</v>
      </c>
      <c r="C219" s="8" t="s">
        <v>1096</v>
      </c>
    </row>
    <row r="220" spans="1:3" ht="33">
      <c r="A220" s="9" t="s">
        <v>404</v>
      </c>
      <c r="B220" s="10" t="s">
        <v>142</v>
      </c>
      <c r="C220" s="11" t="s">
        <v>1097</v>
      </c>
    </row>
    <row r="221" spans="1:3" ht="66.75">
      <c r="A221" s="9" t="s">
        <v>405</v>
      </c>
      <c r="B221" s="10" t="s">
        <v>143</v>
      </c>
      <c r="C221" s="12" t="s">
        <v>140</v>
      </c>
    </row>
    <row r="222" spans="1:3" ht="33">
      <c r="A222" s="9" t="s">
        <v>406</v>
      </c>
      <c r="B222" s="10" t="s">
        <v>144</v>
      </c>
      <c r="C222" s="11" t="s">
        <v>31</v>
      </c>
    </row>
    <row r="223" spans="1:3" ht="50.25">
      <c r="A223" s="9" t="s">
        <v>844</v>
      </c>
      <c r="B223" s="10" t="s">
        <v>271</v>
      </c>
      <c r="C223" s="12" t="s">
        <v>211</v>
      </c>
    </row>
    <row r="224" spans="1:3" ht="87" customHeight="1">
      <c r="A224" s="9" t="s">
        <v>845</v>
      </c>
      <c r="B224" s="10" t="s">
        <v>212</v>
      </c>
      <c r="C224" s="11" t="s">
        <v>41</v>
      </c>
    </row>
    <row r="225" spans="1:3" ht="66.75">
      <c r="A225" s="6" t="s">
        <v>407</v>
      </c>
      <c r="B225" s="7" t="s">
        <v>214</v>
      </c>
      <c r="C225" s="8" t="s">
        <v>1098</v>
      </c>
    </row>
    <row r="226" spans="1:3" ht="46.5">
      <c r="A226" s="54" t="s">
        <v>408</v>
      </c>
      <c r="B226" s="54" t="s">
        <v>909</v>
      </c>
      <c r="C226" s="67" t="s">
        <v>908</v>
      </c>
    </row>
    <row r="227" spans="1:3" ht="30.75">
      <c r="A227" s="9" t="s">
        <v>409</v>
      </c>
      <c r="B227" s="54" t="s">
        <v>911</v>
      </c>
      <c r="C227" s="56" t="s">
        <v>910</v>
      </c>
    </row>
    <row r="228" spans="1:3" ht="16.5">
      <c r="A228" s="9" t="s">
        <v>410</v>
      </c>
      <c r="B228" s="54" t="s">
        <v>913</v>
      </c>
      <c r="C228" s="67" t="s">
        <v>912</v>
      </c>
    </row>
    <row r="229" spans="1:3" ht="52.5" customHeight="1">
      <c r="A229" s="9" t="s">
        <v>914</v>
      </c>
      <c r="B229" s="10" t="s">
        <v>215</v>
      </c>
      <c r="C229" s="11" t="s">
        <v>1099</v>
      </c>
    </row>
    <row r="230" spans="1:3" ht="33">
      <c r="A230" s="9" t="s">
        <v>915</v>
      </c>
      <c r="B230" s="10" t="s">
        <v>216</v>
      </c>
      <c r="C230" s="12" t="s">
        <v>213</v>
      </c>
    </row>
    <row r="231" spans="1:3" ht="33">
      <c r="A231" s="9" t="s">
        <v>916</v>
      </c>
      <c r="B231" s="10" t="s">
        <v>217</v>
      </c>
      <c r="C231" s="11" t="s">
        <v>32</v>
      </c>
    </row>
    <row r="232" spans="1:3" ht="33">
      <c r="A232" s="9" t="s">
        <v>917</v>
      </c>
      <c r="B232" s="13" t="s">
        <v>679</v>
      </c>
      <c r="C232" s="28" t="s">
        <v>678</v>
      </c>
    </row>
    <row r="233" spans="1:3" ht="33">
      <c r="A233" s="9" t="s">
        <v>1221</v>
      </c>
      <c r="B233" s="13" t="s">
        <v>1216</v>
      </c>
      <c r="C233" s="28" t="s">
        <v>992</v>
      </c>
    </row>
    <row r="234" spans="1:3" ht="50.25">
      <c r="A234" s="9" t="s">
        <v>1222</v>
      </c>
      <c r="B234" s="13" t="s">
        <v>1217</v>
      </c>
      <c r="C234" s="28" t="s">
        <v>1101</v>
      </c>
    </row>
    <row r="235" spans="1:3" ht="50.25">
      <c r="A235" s="9" t="s">
        <v>1223</v>
      </c>
      <c r="B235" s="13" t="s">
        <v>1218</v>
      </c>
      <c r="C235" s="28" t="s">
        <v>1219</v>
      </c>
    </row>
    <row r="236" spans="1:3" ht="66.75">
      <c r="A236" s="9" t="s">
        <v>1224</v>
      </c>
      <c r="B236" s="13" t="s">
        <v>1220</v>
      </c>
      <c r="C236" s="28" t="s">
        <v>1103</v>
      </c>
    </row>
    <row r="237" spans="1:3" ht="50.25">
      <c r="A237" s="9" t="s">
        <v>918</v>
      </c>
      <c r="B237" s="10" t="s">
        <v>219</v>
      </c>
      <c r="C237" s="12" t="s">
        <v>218</v>
      </c>
    </row>
    <row r="238" spans="1:3" ht="33">
      <c r="A238" s="15" t="s">
        <v>919</v>
      </c>
      <c r="B238" s="13" t="s">
        <v>460</v>
      </c>
      <c r="C238" s="20" t="s">
        <v>461</v>
      </c>
    </row>
    <row r="239" spans="1:3" ht="33">
      <c r="A239" s="15" t="s">
        <v>920</v>
      </c>
      <c r="B239" s="10" t="s">
        <v>610</v>
      </c>
      <c r="C239" s="28" t="s">
        <v>611</v>
      </c>
    </row>
    <row r="240" spans="1:3" ht="50.25">
      <c r="A240" s="15" t="s">
        <v>921</v>
      </c>
      <c r="B240" s="13" t="s">
        <v>579</v>
      </c>
      <c r="C240" s="20" t="s">
        <v>580</v>
      </c>
    </row>
    <row r="241" spans="1:3" ht="50.25">
      <c r="A241" s="15" t="s">
        <v>922</v>
      </c>
      <c r="B241" s="13" t="s">
        <v>643</v>
      </c>
      <c r="C241" s="20" t="s">
        <v>644</v>
      </c>
    </row>
    <row r="242" spans="1:3" ht="66.75">
      <c r="A242" s="15" t="s">
        <v>923</v>
      </c>
      <c r="B242" s="13" t="s">
        <v>581</v>
      </c>
      <c r="C242" s="20" t="s">
        <v>582</v>
      </c>
    </row>
    <row r="243" spans="1:3" ht="16.5">
      <c r="A243" s="15" t="s">
        <v>924</v>
      </c>
      <c r="B243" s="13" t="s">
        <v>653</v>
      </c>
      <c r="C243" s="20" t="s">
        <v>654</v>
      </c>
    </row>
    <row r="244" spans="1:3" ht="30.75">
      <c r="A244" s="15" t="s">
        <v>925</v>
      </c>
      <c r="B244" s="65" t="s">
        <v>930</v>
      </c>
      <c r="C244" s="85" t="s">
        <v>931</v>
      </c>
    </row>
    <row r="245" spans="1:3" ht="46.5">
      <c r="A245" s="15" t="s">
        <v>926</v>
      </c>
      <c r="B245" s="54" t="s">
        <v>932</v>
      </c>
      <c r="C245" s="56" t="s">
        <v>933</v>
      </c>
    </row>
    <row r="246" spans="1:3" ht="33">
      <c r="A246" s="15" t="s">
        <v>927</v>
      </c>
      <c r="B246" s="10" t="s">
        <v>655</v>
      </c>
      <c r="C246" s="28" t="s">
        <v>611</v>
      </c>
    </row>
    <row r="247" spans="1:3" ht="33">
      <c r="A247" s="15" t="s">
        <v>928</v>
      </c>
      <c r="B247" s="10" t="s">
        <v>991</v>
      </c>
      <c r="C247" s="11" t="s">
        <v>992</v>
      </c>
    </row>
    <row r="248" spans="1:3" ht="50.25">
      <c r="A248" s="15" t="s">
        <v>929</v>
      </c>
      <c r="B248" s="10" t="s">
        <v>1100</v>
      </c>
      <c r="C248" s="11" t="s">
        <v>1101</v>
      </c>
    </row>
    <row r="249" spans="1:3" ht="66.75">
      <c r="A249" s="15" t="s">
        <v>990</v>
      </c>
      <c r="B249" s="13" t="s">
        <v>955</v>
      </c>
      <c r="C249" s="11" t="s">
        <v>965</v>
      </c>
    </row>
    <row r="250" spans="1:3" ht="46.5">
      <c r="A250" s="15" t="s">
        <v>993</v>
      </c>
      <c r="B250" s="54" t="s">
        <v>656</v>
      </c>
      <c r="C250" s="56" t="s">
        <v>644</v>
      </c>
    </row>
    <row r="251" spans="1:3" ht="33">
      <c r="A251" s="15" t="s">
        <v>1152</v>
      </c>
      <c r="B251" s="10" t="s">
        <v>994</v>
      </c>
      <c r="C251" s="11" t="s">
        <v>992</v>
      </c>
    </row>
    <row r="252" spans="1:3" ht="66.75">
      <c r="A252" s="15" t="s">
        <v>1153</v>
      </c>
      <c r="B252" s="10" t="s">
        <v>1102</v>
      </c>
      <c r="C252" s="11" t="s">
        <v>1103</v>
      </c>
    </row>
    <row r="253" spans="1:3" ht="50.25">
      <c r="A253" s="6" t="s">
        <v>411</v>
      </c>
      <c r="B253" s="7" t="s">
        <v>173</v>
      </c>
      <c r="C253" s="8" t="s">
        <v>1104</v>
      </c>
    </row>
    <row r="254" spans="1:3" ht="50.25">
      <c r="A254" s="9" t="s">
        <v>412</v>
      </c>
      <c r="B254" s="10" t="s">
        <v>174</v>
      </c>
      <c r="C254" s="11" t="s">
        <v>1105</v>
      </c>
    </row>
    <row r="255" spans="1:3" ht="50.25">
      <c r="A255" s="9" t="s">
        <v>413</v>
      </c>
      <c r="B255" s="10" t="s">
        <v>175</v>
      </c>
      <c r="C255" s="12" t="s">
        <v>172</v>
      </c>
    </row>
    <row r="256" spans="1:3" ht="66.75">
      <c r="A256" s="9" t="s">
        <v>414</v>
      </c>
      <c r="B256" s="10" t="s">
        <v>176</v>
      </c>
      <c r="C256" s="11" t="s">
        <v>42</v>
      </c>
    </row>
    <row r="257" spans="1:3" ht="50.25">
      <c r="A257" s="6" t="s">
        <v>415</v>
      </c>
      <c r="B257" s="7" t="s">
        <v>258</v>
      </c>
      <c r="C257" s="8" t="s">
        <v>1106</v>
      </c>
    </row>
    <row r="258" spans="1:3" ht="66.75">
      <c r="A258" s="9" t="s">
        <v>416</v>
      </c>
      <c r="B258" s="10" t="s">
        <v>259</v>
      </c>
      <c r="C258" s="11" t="s">
        <v>1107</v>
      </c>
    </row>
    <row r="259" spans="1:3" ht="66.75">
      <c r="A259" s="9" t="s">
        <v>417</v>
      </c>
      <c r="B259" s="10" t="s">
        <v>260</v>
      </c>
      <c r="C259" s="12" t="s">
        <v>256</v>
      </c>
    </row>
    <row r="260" spans="1:3" ht="33">
      <c r="A260" s="9" t="s">
        <v>418</v>
      </c>
      <c r="B260" s="10" t="s">
        <v>261</v>
      </c>
      <c r="C260" s="11" t="s">
        <v>257</v>
      </c>
    </row>
    <row r="261" spans="1:3" ht="50.25">
      <c r="A261" s="6" t="s">
        <v>419</v>
      </c>
      <c r="B261" s="7" t="s">
        <v>197</v>
      </c>
      <c r="C261" s="8" t="s">
        <v>1108</v>
      </c>
    </row>
    <row r="262" spans="1:3" ht="66.75">
      <c r="A262" s="9" t="s">
        <v>420</v>
      </c>
      <c r="B262" s="10" t="s">
        <v>198</v>
      </c>
      <c r="C262" s="11" t="s">
        <v>1109</v>
      </c>
    </row>
    <row r="263" spans="1:3" ht="100.5">
      <c r="A263" s="9" t="s">
        <v>421</v>
      </c>
      <c r="B263" s="10" t="s">
        <v>199</v>
      </c>
      <c r="C263" s="12" t="s">
        <v>196</v>
      </c>
    </row>
    <row r="264" spans="1:3" ht="33">
      <c r="A264" s="9" t="s">
        <v>422</v>
      </c>
      <c r="B264" s="10" t="s">
        <v>200</v>
      </c>
      <c r="C264" s="11" t="s">
        <v>237</v>
      </c>
    </row>
    <row r="265" spans="1:3" ht="49.5" customHeight="1">
      <c r="A265" s="9" t="s">
        <v>846</v>
      </c>
      <c r="B265" s="10" t="s">
        <v>202</v>
      </c>
      <c r="C265" s="11" t="s">
        <v>201</v>
      </c>
    </row>
    <row r="266" spans="1:3" ht="33">
      <c r="A266" s="15" t="s">
        <v>847</v>
      </c>
      <c r="B266" s="13" t="s">
        <v>462</v>
      </c>
      <c r="C266" s="14" t="s">
        <v>544</v>
      </c>
    </row>
    <row r="267" spans="1:3" ht="33">
      <c r="A267" s="15" t="s">
        <v>848</v>
      </c>
      <c r="B267" s="13" t="s">
        <v>480</v>
      </c>
      <c r="C267" s="14" t="s">
        <v>481</v>
      </c>
    </row>
    <row r="268" spans="1:3" ht="91.5" customHeight="1">
      <c r="A268" s="6" t="s">
        <v>423</v>
      </c>
      <c r="B268" s="7" t="s">
        <v>209</v>
      </c>
      <c r="C268" s="8" t="s">
        <v>1110</v>
      </c>
    </row>
    <row r="269" spans="1:3" ht="100.5">
      <c r="A269" s="9" t="s">
        <v>424</v>
      </c>
      <c r="B269" s="10" t="s">
        <v>204</v>
      </c>
      <c r="C269" s="11" t="s">
        <v>1111</v>
      </c>
    </row>
    <row r="270" spans="1:3" ht="50.25">
      <c r="A270" s="9" t="s">
        <v>425</v>
      </c>
      <c r="B270" s="10" t="s">
        <v>235</v>
      </c>
      <c r="C270" s="12" t="s">
        <v>207</v>
      </c>
    </row>
    <row r="271" spans="1:3" ht="33">
      <c r="A271" s="9" t="s">
        <v>426</v>
      </c>
      <c r="B271" s="10" t="s">
        <v>961</v>
      </c>
      <c r="C271" s="19" t="s">
        <v>240</v>
      </c>
    </row>
    <row r="272" spans="1:3" ht="78">
      <c r="A272" s="9" t="s">
        <v>427</v>
      </c>
      <c r="B272" s="54" t="s">
        <v>1171</v>
      </c>
      <c r="C272" s="67" t="s">
        <v>973</v>
      </c>
    </row>
    <row r="273" spans="1:3" ht="16.5">
      <c r="A273" s="15" t="s">
        <v>428</v>
      </c>
      <c r="B273" s="10" t="s">
        <v>515</v>
      </c>
      <c r="C273" s="11" t="s">
        <v>205</v>
      </c>
    </row>
    <row r="274" spans="1:3" ht="50.25">
      <c r="A274" s="15" t="s">
        <v>429</v>
      </c>
      <c r="B274" s="54" t="s">
        <v>997</v>
      </c>
      <c r="C274" s="11" t="s">
        <v>996</v>
      </c>
    </row>
    <row r="275" spans="1:3" ht="50.25">
      <c r="A275" s="15" t="s">
        <v>960</v>
      </c>
      <c r="B275" s="54" t="s">
        <v>1018</v>
      </c>
      <c r="C275" s="11" t="s">
        <v>1019</v>
      </c>
    </row>
    <row r="276" spans="1:3" ht="33">
      <c r="A276" s="15" t="s">
        <v>995</v>
      </c>
      <c r="B276" s="54" t="s">
        <v>1020</v>
      </c>
      <c r="C276" s="11" t="s">
        <v>1021</v>
      </c>
    </row>
    <row r="277" spans="1:3" ht="66.75">
      <c r="A277" s="15" t="s">
        <v>1016</v>
      </c>
      <c r="B277" s="10" t="s">
        <v>516</v>
      </c>
      <c r="C277" s="11" t="s">
        <v>512</v>
      </c>
    </row>
    <row r="278" spans="1:3" ht="66.75">
      <c r="A278" s="15" t="s">
        <v>1017</v>
      </c>
      <c r="B278" s="13" t="s">
        <v>548</v>
      </c>
      <c r="C278" s="14" t="s">
        <v>545</v>
      </c>
    </row>
    <row r="279" spans="1:3" ht="66.75">
      <c r="A279" s="15" t="s">
        <v>1170</v>
      </c>
      <c r="B279" s="13" t="s">
        <v>549</v>
      </c>
      <c r="C279" s="14" t="s">
        <v>482</v>
      </c>
    </row>
    <row r="280" spans="1:3" ht="50.25">
      <c r="A280" s="9" t="s">
        <v>849</v>
      </c>
      <c r="B280" s="10" t="s">
        <v>222</v>
      </c>
      <c r="C280" s="12" t="s">
        <v>208</v>
      </c>
    </row>
    <row r="281" spans="1:3" ht="33">
      <c r="A281" s="9" t="s">
        <v>850</v>
      </c>
      <c r="B281" s="10" t="s">
        <v>1172</v>
      </c>
      <c r="C281" s="12" t="s">
        <v>240</v>
      </c>
    </row>
    <row r="282" spans="1:3" ht="54.75" customHeight="1">
      <c r="A282" s="9" t="s">
        <v>851</v>
      </c>
      <c r="B282" s="10" t="s">
        <v>517</v>
      </c>
      <c r="C282" s="11" t="s">
        <v>242</v>
      </c>
    </row>
    <row r="283" spans="1:3" ht="16.5">
      <c r="A283" s="15" t="s">
        <v>852</v>
      </c>
      <c r="B283" s="10" t="s">
        <v>518</v>
      </c>
      <c r="C283" s="11" t="s">
        <v>206</v>
      </c>
    </row>
    <row r="284" spans="1:3" ht="50.25">
      <c r="A284" s="15" t="s">
        <v>853</v>
      </c>
      <c r="B284" s="13" t="s">
        <v>550</v>
      </c>
      <c r="C284" s="14" t="s">
        <v>546</v>
      </c>
    </row>
    <row r="285" spans="1:3" ht="51.75" customHeight="1">
      <c r="A285" s="15" t="s">
        <v>1173</v>
      </c>
      <c r="B285" s="13" t="s">
        <v>551</v>
      </c>
      <c r="C285" s="14" t="s">
        <v>483</v>
      </c>
    </row>
    <row r="286" spans="1:3" ht="50.25">
      <c r="A286" s="15" t="s">
        <v>854</v>
      </c>
      <c r="B286" s="13" t="s">
        <v>300</v>
      </c>
      <c r="C286" s="19" t="s">
        <v>463</v>
      </c>
    </row>
    <row r="287" spans="1:3" ht="24.75" customHeight="1">
      <c r="A287" s="15" t="s">
        <v>855</v>
      </c>
      <c r="B287" s="13" t="s">
        <v>519</v>
      </c>
      <c r="C287" s="19" t="s">
        <v>464</v>
      </c>
    </row>
    <row r="288" spans="1:3" ht="92.25" customHeight="1">
      <c r="A288" s="15" t="s">
        <v>986</v>
      </c>
      <c r="B288" s="13" t="s">
        <v>686</v>
      </c>
      <c r="C288" s="121" t="s">
        <v>973</v>
      </c>
    </row>
    <row r="289" spans="1:3" ht="50.25">
      <c r="A289" s="15" t="s">
        <v>856</v>
      </c>
      <c r="B289" s="13" t="s">
        <v>520</v>
      </c>
      <c r="C289" s="20" t="s">
        <v>221</v>
      </c>
    </row>
    <row r="290" spans="1:3" ht="16.5">
      <c r="A290" s="15" t="s">
        <v>857</v>
      </c>
      <c r="B290" s="13" t="s">
        <v>552</v>
      </c>
      <c r="C290" s="14" t="s">
        <v>220</v>
      </c>
    </row>
    <row r="291" spans="1:3" ht="55.5" customHeight="1">
      <c r="A291" s="15" t="s">
        <v>858</v>
      </c>
      <c r="B291" s="13" t="s">
        <v>521</v>
      </c>
      <c r="C291" s="19" t="s">
        <v>299</v>
      </c>
    </row>
    <row r="292" spans="1:3" ht="16.5">
      <c r="A292" s="15" t="s">
        <v>859</v>
      </c>
      <c r="B292" s="13" t="s">
        <v>553</v>
      </c>
      <c r="C292" s="19" t="s">
        <v>301</v>
      </c>
    </row>
    <row r="293" spans="1:3" ht="16.5">
      <c r="A293" s="15" t="s">
        <v>860</v>
      </c>
      <c r="B293" s="54" t="s">
        <v>934</v>
      </c>
      <c r="C293" s="60" t="s">
        <v>234</v>
      </c>
    </row>
    <row r="294" spans="1:3" ht="50.25">
      <c r="A294" s="15" t="s">
        <v>861</v>
      </c>
      <c r="B294" s="13" t="s">
        <v>650</v>
      </c>
      <c r="C294" s="19" t="s">
        <v>649</v>
      </c>
    </row>
    <row r="295" spans="1:3" ht="66.75">
      <c r="A295" s="15" t="s">
        <v>935</v>
      </c>
      <c r="B295" s="13" t="s">
        <v>651</v>
      </c>
      <c r="C295" s="19" t="s">
        <v>652</v>
      </c>
    </row>
    <row r="296" spans="1:3" ht="50.25">
      <c r="A296" s="15" t="s">
        <v>862</v>
      </c>
      <c r="B296" s="13" t="s">
        <v>522</v>
      </c>
      <c r="C296" s="19" t="s">
        <v>484</v>
      </c>
    </row>
    <row r="297" spans="1:3" ht="16.5">
      <c r="A297" s="15" t="s">
        <v>863</v>
      </c>
      <c r="B297" s="13" t="s">
        <v>554</v>
      </c>
      <c r="C297" s="19" t="s">
        <v>234</v>
      </c>
    </row>
    <row r="298" spans="1:3" ht="50.25">
      <c r="A298" s="15" t="s">
        <v>1037</v>
      </c>
      <c r="B298" s="10" t="s">
        <v>664</v>
      </c>
      <c r="C298" s="11" t="s">
        <v>1112</v>
      </c>
    </row>
    <row r="299" spans="1:3" ht="16.5">
      <c r="A299" s="15" t="s">
        <v>1038</v>
      </c>
      <c r="B299" s="13" t="s">
        <v>950</v>
      </c>
      <c r="C299" s="11" t="s">
        <v>615</v>
      </c>
    </row>
    <row r="300" spans="1:3" ht="18" customHeight="1">
      <c r="A300" s="15" t="s">
        <v>1039</v>
      </c>
      <c r="B300" s="10" t="s">
        <v>665</v>
      </c>
      <c r="C300" s="11" t="s">
        <v>951</v>
      </c>
    </row>
    <row r="301" spans="1:3" ht="33">
      <c r="A301" s="15" t="s">
        <v>1040</v>
      </c>
      <c r="B301" s="10" t="s">
        <v>666</v>
      </c>
      <c r="C301" s="11" t="s">
        <v>952</v>
      </c>
    </row>
    <row r="302" spans="1:3" ht="33">
      <c r="A302" s="112" t="s">
        <v>1041</v>
      </c>
      <c r="B302" s="10" t="s">
        <v>1035</v>
      </c>
      <c r="C302" s="11" t="s">
        <v>1034</v>
      </c>
    </row>
    <row r="303" spans="1:3" ht="184.5">
      <c r="A303" s="15" t="s">
        <v>1042</v>
      </c>
      <c r="B303" s="10" t="s">
        <v>1036</v>
      </c>
      <c r="C303" s="11" t="s">
        <v>1113</v>
      </c>
    </row>
    <row r="304" spans="1:3" ht="50.25">
      <c r="A304" s="6" t="s">
        <v>430</v>
      </c>
      <c r="B304" s="7" t="s">
        <v>90</v>
      </c>
      <c r="C304" s="8" t="s">
        <v>1114</v>
      </c>
    </row>
    <row r="305" spans="1:3" ht="57" customHeight="1">
      <c r="A305" s="9" t="s">
        <v>431</v>
      </c>
      <c r="B305" s="10" t="s">
        <v>91</v>
      </c>
      <c r="C305" s="11" t="s">
        <v>1115</v>
      </c>
    </row>
    <row r="306" spans="1:3" ht="50.25">
      <c r="A306" s="9" t="s">
        <v>432</v>
      </c>
      <c r="B306" s="10" t="s">
        <v>92</v>
      </c>
      <c r="C306" s="12" t="s">
        <v>115</v>
      </c>
    </row>
    <row r="307" spans="1:3" ht="50.25">
      <c r="A307" s="9" t="s">
        <v>433</v>
      </c>
      <c r="B307" s="10" t="s">
        <v>272</v>
      </c>
      <c r="C307" s="11" t="s">
        <v>547</v>
      </c>
    </row>
    <row r="308" spans="1:3" ht="33">
      <c r="A308" s="15" t="s">
        <v>434</v>
      </c>
      <c r="B308" s="13" t="s">
        <v>555</v>
      </c>
      <c r="C308" s="14" t="s">
        <v>569</v>
      </c>
    </row>
    <row r="309" spans="1:3" ht="50.25">
      <c r="A309" s="6" t="s">
        <v>435</v>
      </c>
      <c r="B309" s="7" t="s">
        <v>93</v>
      </c>
      <c r="C309" s="8" t="s">
        <v>1116</v>
      </c>
    </row>
    <row r="310" spans="1:3" ht="66.75">
      <c r="A310" s="9" t="s">
        <v>436</v>
      </c>
      <c r="B310" s="10" t="s">
        <v>94</v>
      </c>
      <c r="C310" s="11" t="s">
        <v>1117</v>
      </c>
    </row>
    <row r="311" spans="1:3" ht="66.75">
      <c r="A311" s="9" t="s">
        <v>437</v>
      </c>
      <c r="B311" s="10" t="s">
        <v>95</v>
      </c>
      <c r="C311" s="12" t="s">
        <v>228</v>
      </c>
    </row>
    <row r="312" spans="1:3" ht="66.75">
      <c r="A312" s="9" t="s">
        <v>438</v>
      </c>
      <c r="B312" s="10" t="s">
        <v>96</v>
      </c>
      <c r="C312" s="11" t="s">
        <v>18</v>
      </c>
    </row>
    <row r="313" spans="1:3" ht="84">
      <c r="A313" s="16" t="s">
        <v>439</v>
      </c>
      <c r="B313" s="41" t="s">
        <v>84</v>
      </c>
      <c r="C313" s="42" t="s">
        <v>1118</v>
      </c>
    </row>
    <row r="314" spans="1:3" ht="88.5" customHeight="1">
      <c r="A314" s="15" t="s">
        <v>440</v>
      </c>
      <c r="B314" s="13" t="s">
        <v>85</v>
      </c>
      <c r="C314" s="22" t="s">
        <v>1119</v>
      </c>
    </row>
    <row r="315" spans="1:3" ht="33">
      <c r="A315" s="15" t="s">
        <v>441</v>
      </c>
      <c r="B315" s="13" t="s">
        <v>86</v>
      </c>
      <c r="C315" s="20" t="s">
        <v>83</v>
      </c>
    </row>
    <row r="316" spans="1:3" ht="35.25" customHeight="1">
      <c r="A316" s="15" t="s">
        <v>442</v>
      </c>
      <c r="B316" s="13" t="s">
        <v>325</v>
      </c>
      <c r="C316" s="30" t="s">
        <v>324</v>
      </c>
    </row>
    <row r="317" spans="1:3" ht="16.5">
      <c r="A317" s="15" t="s">
        <v>864</v>
      </c>
      <c r="B317" s="13" t="s">
        <v>232</v>
      </c>
      <c r="C317" s="14" t="s">
        <v>231</v>
      </c>
    </row>
    <row r="318" spans="1:3" ht="50.25">
      <c r="A318" s="15" t="s">
        <v>865</v>
      </c>
      <c r="B318" s="65" t="s">
        <v>886</v>
      </c>
      <c r="C318" s="39" t="s">
        <v>885</v>
      </c>
    </row>
    <row r="319" spans="1:3" ht="37.5" customHeight="1">
      <c r="A319" s="15" t="s">
        <v>866</v>
      </c>
      <c r="B319" s="13" t="s">
        <v>485</v>
      </c>
      <c r="C319" s="14" t="s">
        <v>560</v>
      </c>
    </row>
    <row r="320" spans="1:3" ht="33">
      <c r="A320" s="15" t="s">
        <v>887</v>
      </c>
      <c r="B320" s="13" t="s">
        <v>486</v>
      </c>
      <c r="C320" s="14" t="s">
        <v>487</v>
      </c>
    </row>
    <row r="321" spans="1:3" ht="16.5">
      <c r="A321" s="15" t="s">
        <v>1054</v>
      </c>
      <c r="B321" s="13" t="s">
        <v>1055</v>
      </c>
      <c r="C321" s="14" t="s">
        <v>618</v>
      </c>
    </row>
    <row r="322" spans="1:3" ht="50.25">
      <c r="A322" s="15" t="s">
        <v>1056</v>
      </c>
      <c r="B322" s="13" t="s">
        <v>1057</v>
      </c>
      <c r="C322" s="14" t="s">
        <v>1058</v>
      </c>
    </row>
    <row r="323" spans="1:3" ht="66.75">
      <c r="A323" s="6" t="s">
        <v>443</v>
      </c>
      <c r="B323" s="7" t="s">
        <v>262</v>
      </c>
      <c r="C323" s="8" t="s">
        <v>1120</v>
      </c>
    </row>
    <row r="324" spans="1:3" ht="66.75">
      <c r="A324" s="9" t="s">
        <v>444</v>
      </c>
      <c r="B324" s="10" t="s">
        <v>265</v>
      </c>
      <c r="C324" s="11" t="s">
        <v>1121</v>
      </c>
    </row>
    <row r="325" spans="1:3" ht="33">
      <c r="A325" s="9" t="s">
        <v>445</v>
      </c>
      <c r="B325" s="10" t="s">
        <v>266</v>
      </c>
      <c r="C325" s="12" t="s">
        <v>264</v>
      </c>
    </row>
    <row r="326" spans="1:3" ht="33">
      <c r="A326" s="9" t="s">
        <v>446</v>
      </c>
      <c r="B326" s="10" t="s">
        <v>267</v>
      </c>
      <c r="C326" s="11" t="s">
        <v>263</v>
      </c>
    </row>
    <row r="327" spans="1:3" ht="16.5">
      <c r="A327" s="9" t="s">
        <v>447</v>
      </c>
      <c r="B327" s="10" t="s">
        <v>682</v>
      </c>
      <c r="C327" s="14" t="s">
        <v>231</v>
      </c>
    </row>
    <row r="328" spans="1:3" ht="66.75">
      <c r="A328" s="6" t="s">
        <v>448</v>
      </c>
      <c r="B328" s="7" t="s">
        <v>276</v>
      </c>
      <c r="C328" s="8" t="s">
        <v>281</v>
      </c>
    </row>
    <row r="329" spans="1:3" ht="84">
      <c r="A329" s="9" t="s">
        <v>449</v>
      </c>
      <c r="B329" s="10" t="s">
        <v>277</v>
      </c>
      <c r="C329" s="11" t="s">
        <v>282</v>
      </c>
    </row>
    <row r="330" spans="1:3" ht="33">
      <c r="A330" s="9" t="s">
        <v>450</v>
      </c>
      <c r="B330" s="10" t="s">
        <v>278</v>
      </c>
      <c r="C330" s="12" t="s">
        <v>73</v>
      </c>
    </row>
    <row r="331" spans="1:3" ht="33">
      <c r="A331" s="9" t="s">
        <v>451</v>
      </c>
      <c r="B331" s="10" t="s">
        <v>280</v>
      </c>
      <c r="C331" s="11" t="s">
        <v>279</v>
      </c>
    </row>
    <row r="332" spans="1:3" ht="171" customHeight="1">
      <c r="A332" s="9" t="s">
        <v>452</v>
      </c>
      <c r="B332" s="7" t="s">
        <v>492</v>
      </c>
      <c r="C332" s="8" t="s">
        <v>1122</v>
      </c>
    </row>
    <row r="333" spans="1:3" ht="168">
      <c r="A333" s="9" t="s">
        <v>453</v>
      </c>
      <c r="B333" s="10" t="s">
        <v>493</v>
      </c>
      <c r="C333" s="11" t="s">
        <v>1123</v>
      </c>
    </row>
    <row r="334" spans="1:3" ht="50.25">
      <c r="A334" s="9" t="s">
        <v>454</v>
      </c>
      <c r="B334" s="10" t="s">
        <v>494</v>
      </c>
      <c r="C334" s="12" t="s">
        <v>203</v>
      </c>
    </row>
    <row r="335" spans="1:3" ht="33" customHeight="1">
      <c r="A335" s="9" t="s">
        <v>455</v>
      </c>
      <c r="B335" s="10" t="s">
        <v>495</v>
      </c>
      <c r="C335" s="31" t="s">
        <v>46</v>
      </c>
    </row>
    <row r="336" spans="1:3" ht="69" customHeight="1">
      <c r="A336" s="15" t="s">
        <v>867</v>
      </c>
      <c r="B336" s="13" t="s">
        <v>525</v>
      </c>
      <c r="C336" s="99" t="s">
        <v>637</v>
      </c>
    </row>
    <row r="337" spans="1:3" ht="71.25" customHeight="1">
      <c r="A337" s="15" t="s">
        <v>868</v>
      </c>
      <c r="B337" s="13" t="s">
        <v>1226</v>
      </c>
      <c r="C337" s="99" t="s">
        <v>1227</v>
      </c>
    </row>
    <row r="338" spans="1:3" ht="77.25" customHeight="1">
      <c r="A338" s="15" t="s">
        <v>869</v>
      </c>
      <c r="B338" s="13" t="s">
        <v>640</v>
      </c>
      <c r="C338" s="99" t="s">
        <v>1124</v>
      </c>
    </row>
    <row r="339" spans="1:3" ht="66.75">
      <c r="A339" s="15" t="s">
        <v>1225</v>
      </c>
      <c r="B339" s="10" t="s">
        <v>612</v>
      </c>
      <c r="C339" s="11" t="s">
        <v>613</v>
      </c>
    </row>
    <row r="340" spans="1:3" ht="57.75" customHeight="1">
      <c r="A340" s="15" t="s">
        <v>870</v>
      </c>
      <c r="B340" s="13" t="s">
        <v>638</v>
      </c>
      <c r="C340" s="20" t="s">
        <v>1125</v>
      </c>
    </row>
    <row r="341" spans="1:3" ht="30.75">
      <c r="A341" s="15" t="s">
        <v>871</v>
      </c>
      <c r="B341" s="54" t="s">
        <v>964</v>
      </c>
      <c r="C341" s="72" t="s">
        <v>240</v>
      </c>
    </row>
    <row r="342" spans="1:3" ht="67.5" customHeight="1">
      <c r="A342" s="15" t="s">
        <v>872</v>
      </c>
      <c r="B342" s="13" t="s">
        <v>639</v>
      </c>
      <c r="C342" s="20" t="s">
        <v>236</v>
      </c>
    </row>
    <row r="343" spans="1:3" ht="33">
      <c r="A343" s="15" t="s">
        <v>873</v>
      </c>
      <c r="B343" s="54" t="s">
        <v>798</v>
      </c>
      <c r="C343" s="103" t="s">
        <v>797</v>
      </c>
    </row>
    <row r="344" spans="1:3" ht="50.25">
      <c r="A344" s="15" t="s">
        <v>962</v>
      </c>
      <c r="B344" s="54" t="s">
        <v>970</v>
      </c>
      <c r="C344" s="20" t="s">
        <v>972</v>
      </c>
    </row>
    <row r="345" spans="1:3" ht="78">
      <c r="A345" s="15" t="s">
        <v>963</v>
      </c>
      <c r="B345" s="54" t="s">
        <v>971</v>
      </c>
      <c r="C345" s="67" t="s">
        <v>973</v>
      </c>
    </row>
    <row r="346" spans="1:3" ht="50.25">
      <c r="A346" s="15" t="s">
        <v>966</v>
      </c>
      <c r="B346" s="54" t="s">
        <v>801</v>
      </c>
      <c r="C346" s="103" t="s">
        <v>802</v>
      </c>
    </row>
    <row r="347" spans="1:3" ht="84">
      <c r="A347" s="15" t="s">
        <v>967</v>
      </c>
      <c r="B347" s="54" t="s">
        <v>936</v>
      </c>
      <c r="C347" s="103" t="s">
        <v>937</v>
      </c>
    </row>
    <row r="348" spans="1:3" ht="100.5">
      <c r="A348" s="15" t="s">
        <v>968</v>
      </c>
      <c r="B348" s="54" t="s">
        <v>800</v>
      </c>
      <c r="C348" s="103" t="s">
        <v>799</v>
      </c>
    </row>
    <row r="349" spans="1:3" ht="100.5">
      <c r="A349" s="15" t="s">
        <v>969</v>
      </c>
      <c r="B349" s="54" t="s">
        <v>938</v>
      </c>
      <c r="C349" s="103" t="s">
        <v>803</v>
      </c>
    </row>
    <row r="350" spans="1:3" ht="72" customHeight="1">
      <c r="A350" s="15" t="s">
        <v>456</v>
      </c>
      <c r="B350" s="108" t="s">
        <v>583</v>
      </c>
      <c r="C350" s="109" t="s">
        <v>939</v>
      </c>
    </row>
    <row r="351" spans="1:3" ht="68.25" customHeight="1">
      <c r="A351" s="15" t="s">
        <v>457</v>
      </c>
      <c r="B351" s="10" t="s">
        <v>585</v>
      </c>
      <c r="C351" s="12" t="s">
        <v>940</v>
      </c>
    </row>
    <row r="352" spans="1:3" ht="50.25">
      <c r="A352" s="15" t="s">
        <v>458</v>
      </c>
      <c r="B352" s="10" t="s">
        <v>587</v>
      </c>
      <c r="C352" s="12" t="s">
        <v>203</v>
      </c>
    </row>
    <row r="353" spans="1:3" ht="33">
      <c r="A353" s="15" t="s">
        <v>459</v>
      </c>
      <c r="B353" s="10" t="s">
        <v>588</v>
      </c>
      <c r="C353" s="12" t="s">
        <v>941</v>
      </c>
    </row>
    <row r="354" spans="1:3" ht="102" customHeight="1">
      <c r="A354" s="9" t="s">
        <v>526</v>
      </c>
      <c r="B354" s="100" t="s">
        <v>806</v>
      </c>
      <c r="C354" s="104" t="s">
        <v>1126</v>
      </c>
    </row>
    <row r="355" spans="1:3" ht="102" customHeight="1">
      <c r="A355" s="9" t="s">
        <v>527</v>
      </c>
      <c r="B355" s="65" t="s">
        <v>807</v>
      </c>
      <c r="C355" s="33" t="s">
        <v>1127</v>
      </c>
    </row>
    <row r="356" spans="1:3" ht="125.25" customHeight="1">
      <c r="A356" s="9" t="s">
        <v>528</v>
      </c>
      <c r="B356" s="65" t="s">
        <v>808</v>
      </c>
      <c r="C356" s="33" t="s">
        <v>804</v>
      </c>
    </row>
    <row r="357" spans="1:3" ht="84">
      <c r="A357" s="9" t="s">
        <v>529</v>
      </c>
      <c r="B357" s="65" t="s">
        <v>809</v>
      </c>
      <c r="C357" s="33" t="s">
        <v>805</v>
      </c>
    </row>
    <row r="358" spans="1:3" ht="66.75">
      <c r="A358" s="9" t="s">
        <v>590</v>
      </c>
      <c r="B358" s="65" t="s">
        <v>1132</v>
      </c>
      <c r="C358" s="104" t="s">
        <v>1128</v>
      </c>
    </row>
    <row r="359" spans="1:3" ht="66.75">
      <c r="A359" s="9" t="s">
        <v>591</v>
      </c>
      <c r="B359" s="65" t="s">
        <v>1133</v>
      </c>
      <c r="C359" s="33" t="s">
        <v>1129</v>
      </c>
    </row>
    <row r="360" spans="1:3" ht="33">
      <c r="A360" s="9" t="s">
        <v>592</v>
      </c>
      <c r="B360" s="65" t="s">
        <v>1134</v>
      </c>
      <c r="C360" s="33" t="s">
        <v>1130</v>
      </c>
    </row>
    <row r="361" spans="1:3" ht="33">
      <c r="A361" s="9" t="s">
        <v>593</v>
      </c>
      <c r="B361" s="65" t="s">
        <v>1135</v>
      </c>
      <c r="C361" s="33" t="s">
        <v>1131</v>
      </c>
    </row>
    <row r="362" spans="1:3" ht="117">
      <c r="A362" s="9" t="s">
        <v>1145</v>
      </c>
      <c r="B362" s="65" t="s">
        <v>1265</v>
      </c>
      <c r="C362" s="104" t="s">
        <v>1264</v>
      </c>
    </row>
    <row r="363" spans="1:3" ht="117">
      <c r="A363" s="9" t="s">
        <v>1146</v>
      </c>
      <c r="B363" s="65" t="s">
        <v>1266</v>
      </c>
      <c r="C363" s="33" t="s">
        <v>1267</v>
      </c>
    </row>
    <row r="364" spans="1:3" ht="84">
      <c r="A364" s="9" t="s">
        <v>1147</v>
      </c>
      <c r="B364" s="65" t="s">
        <v>1268</v>
      </c>
      <c r="C364" s="33" t="s">
        <v>637</v>
      </c>
    </row>
    <row r="365" spans="1:3" ht="66.75">
      <c r="A365" s="9" t="s">
        <v>1148</v>
      </c>
      <c r="B365" s="65" t="s">
        <v>1269</v>
      </c>
      <c r="C365" s="33" t="s">
        <v>613</v>
      </c>
    </row>
    <row r="366" spans="1:3" ht="84">
      <c r="A366" s="9" t="s">
        <v>1149</v>
      </c>
      <c r="B366" s="65" t="s">
        <v>1270</v>
      </c>
      <c r="C366" s="33" t="s">
        <v>1124</v>
      </c>
    </row>
    <row r="367" spans="1:3" ht="33">
      <c r="A367" s="15" t="s">
        <v>1145</v>
      </c>
      <c r="B367" s="13" t="s">
        <v>47</v>
      </c>
      <c r="C367" s="14" t="s">
        <v>33</v>
      </c>
    </row>
    <row r="368" spans="1:3" ht="33">
      <c r="A368" s="15" t="s">
        <v>1228</v>
      </c>
      <c r="B368" s="13" t="s">
        <v>48</v>
      </c>
      <c r="C368" s="14" t="s">
        <v>34</v>
      </c>
    </row>
    <row r="369" spans="1:3" ht="16.5">
      <c r="A369" s="15" t="s">
        <v>1229</v>
      </c>
      <c r="B369" s="32" t="s">
        <v>60</v>
      </c>
      <c r="C369" s="20" t="s">
        <v>59</v>
      </c>
    </row>
    <row r="370" spans="1:3" ht="16.5">
      <c r="A370" s="15" t="s">
        <v>1230</v>
      </c>
      <c r="B370" s="13" t="s">
        <v>52</v>
      </c>
      <c r="C370" s="14" t="s">
        <v>35</v>
      </c>
    </row>
    <row r="371" spans="1:3" ht="18" customHeight="1">
      <c r="A371" s="15" t="s">
        <v>1231</v>
      </c>
      <c r="B371" s="13" t="s">
        <v>49</v>
      </c>
      <c r="C371" s="43" t="s">
        <v>36</v>
      </c>
    </row>
    <row r="372" spans="1:3" ht="33">
      <c r="A372" s="15" t="s">
        <v>1232</v>
      </c>
      <c r="B372" s="13" t="s">
        <v>51</v>
      </c>
      <c r="C372" s="14" t="s">
        <v>37</v>
      </c>
    </row>
    <row r="373" spans="1:3" ht="30.75">
      <c r="A373" s="15" t="s">
        <v>1233</v>
      </c>
      <c r="B373" s="54" t="s">
        <v>1044</v>
      </c>
      <c r="C373" s="56" t="s">
        <v>1043</v>
      </c>
    </row>
    <row r="374" spans="1:3" ht="33">
      <c r="A374" s="15" t="s">
        <v>1234</v>
      </c>
      <c r="B374" s="13" t="s">
        <v>53</v>
      </c>
      <c r="C374" s="14" t="s">
        <v>38</v>
      </c>
    </row>
    <row r="375" spans="1:3" ht="33">
      <c r="A375" s="15" t="s">
        <v>1235</v>
      </c>
      <c r="B375" s="13" t="s">
        <v>465</v>
      </c>
      <c r="C375" s="14" t="s">
        <v>466</v>
      </c>
    </row>
    <row r="376" spans="1:3" ht="33">
      <c r="A376" s="15" t="s">
        <v>1236</v>
      </c>
      <c r="B376" s="13" t="s">
        <v>241</v>
      </c>
      <c r="C376" s="19" t="s">
        <v>240</v>
      </c>
    </row>
    <row r="377" spans="1:3" ht="30.75">
      <c r="A377" s="15" t="s">
        <v>1237</v>
      </c>
      <c r="B377" s="65" t="s">
        <v>1203</v>
      </c>
      <c r="C377" s="56" t="s">
        <v>1201</v>
      </c>
    </row>
    <row r="378" spans="1:3" ht="46.5">
      <c r="A378" s="15" t="s">
        <v>1238</v>
      </c>
      <c r="B378" s="54" t="s">
        <v>1204</v>
      </c>
      <c r="C378" s="56" t="s">
        <v>1202</v>
      </c>
    </row>
    <row r="379" spans="1:3" ht="33">
      <c r="A379" s="15" t="s">
        <v>1239</v>
      </c>
      <c r="B379" s="13" t="s">
        <v>467</v>
      </c>
      <c r="C379" s="19" t="s">
        <v>468</v>
      </c>
    </row>
    <row r="380" spans="1:3" ht="66.75">
      <c r="A380" s="15" t="s">
        <v>1240</v>
      </c>
      <c r="B380" s="13" t="s">
        <v>126</v>
      </c>
      <c r="C380" s="14" t="s">
        <v>1136</v>
      </c>
    </row>
    <row r="381" spans="1:3" ht="50.25">
      <c r="A381" s="15" t="s">
        <v>1241</v>
      </c>
      <c r="B381" s="13" t="s">
        <v>891</v>
      </c>
      <c r="C381" s="14" t="s">
        <v>1137</v>
      </c>
    </row>
    <row r="382" spans="1:3" ht="33">
      <c r="A382" s="15" t="s">
        <v>1242</v>
      </c>
      <c r="B382" s="13" t="s">
        <v>998</v>
      </c>
      <c r="C382" s="11" t="s">
        <v>999</v>
      </c>
    </row>
    <row r="383" spans="1:3" ht="218.25">
      <c r="A383" s="15" t="s">
        <v>1243</v>
      </c>
      <c r="B383" s="13" t="s">
        <v>981</v>
      </c>
      <c r="C383" s="14" t="s">
        <v>980</v>
      </c>
    </row>
    <row r="384" spans="1:3" ht="50.25">
      <c r="A384" s="15" t="s">
        <v>1244</v>
      </c>
      <c r="B384" s="13" t="s">
        <v>124</v>
      </c>
      <c r="C384" s="14" t="s">
        <v>1138</v>
      </c>
    </row>
    <row r="385" spans="1:3" ht="46.5">
      <c r="A385" s="15" t="s">
        <v>1245</v>
      </c>
      <c r="B385" s="10" t="s">
        <v>954</v>
      </c>
      <c r="C385" s="56" t="s">
        <v>953</v>
      </c>
    </row>
    <row r="386" spans="1:3" ht="33">
      <c r="A386" s="15" t="s">
        <v>1246</v>
      </c>
      <c r="B386" s="13" t="s">
        <v>239</v>
      </c>
      <c r="C386" s="33" t="s">
        <v>238</v>
      </c>
    </row>
    <row r="387" spans="1:3" ht="50.25">
      <c r="A387" s="15" t="s">
        <v>1247</v>
      </c>
      <c r="B387" s="13" t="s">
        <v>50</v>
      </c>
      <c r="C387" s="14" t="s">
        <v>40</v>
      </c>
    </row>
    <row r="388" spans="1:3" ht="16.5">
      <c r="A388" s="15" t="s">
        <v>1248</v>
      </c>
      <c r="B388" s="13" t="s">
        <v>298</v>
      </c>
      <c r="C388" s="34" t="s">
        <v>234</v>
      </c>
    </row>
    <row r="389" spans="1:3" ht="16.5">
      <c r="A389" s="15" t="s">
        <v>1249</v>
      </c>
      <c r="B389" s="10" t="s">
        <v>614</v>
      </c>
      <c r="C389" s="11" t="s">
        <v>615</v>
      </c>
    </row>
    <row r="390" spans="1:3" ht="33">
      <c r="A390" s="15" t="s">
        <v>1250</v>
      </c>
      <c r="B390" s="13" t="s">
        <v>54</v>
      </c>
      <c r="C390" s="14" t="s">
        <v>532</v>
      </c>
    </row>
    <row r="391" spans="1:3" ht="50.25">
      <c r="A391" s="15" t="s">
        <v>1251</v>
      </c>
      <c r="B391" s="13" t="s">
        <v>55</v>
      </c>
      <c r="C391" s="14" t="s">
        <v>533</v>
      </c>
    </row>
    <row r="392" spans="1:3" ht="66.75">
      <c r="A392" s="15" t="s">
        <v>1252</v>
      </c>
      <c r="B392" s="13" t="s">
        <v>58</v>
      </c>
      <c r="C392" s="14" t="s">
        <v>1139</v>
      </c>
    </row>
    <row r="393" spans="1:3" ht="66.75">
      <c r="A393" s="15" t="s">
        <v>1253</v>
      </c>
      <c r="B393" s="54" t="s">
        <v>889</v>
      </c>
      <c r="C393" s="39" t="s">
        <v>888</v>
      </c>
    </row>
    <row r="394" spans="1:3" ht="50.25">
      <c r="A394" s="15" t="s">
        <v>1254</v>
      </c>
      <c r="B394" s="13" t="s">
        <v>56</v>
      </c>
      <c r="C394" s="14" t="s">
        <v>1140</v>
      </c>
    </row>
    <row r="395" spans="1:3" ht="54" customHeight="1">
      <c r="A395" s="15" t="s">
        <v>1255</v>
      </c>
      <c r="B395" s="13" t="s">
        <v>489</v>
      </c>
      <c r="C395" s="14" t="s">
        <v>488</v>
      </c>
    </row>
    <row r="396" spans="1:3" ht="66.75">
      <c r="A396" s="15" t="s">
        <v>1256</v>
      </c>
      <c r="B396" s="13" t="s">
        <v>125</v>
      </c>
      <c r="C396" s="14" t="s">
        <v>1141</v>
      </c>
    </row>
    <row r="397" spans="1:3" ht="51" customHeight="1">
      <c r="A397" s="15" t="s">
        <v>1257</v>
      </c>
      <c r="B397" s="10" t="s">
        <v>616</v>
      </c>
      <c r="C397" s="39" t="s">
        <v>1142</v>
      </c>
    </row>
    <row r="398" spans="1:3" ht="50.25">
      <c r="A398" s="15" t="s">
        <v>1258</v>
      </c>
      <c r="B398" s="54" t="s">
        <v>810</v>
      </c>
      <c r="C398" s="11" t="s">
        <v>1143</v>
      </c>
    </row>
    <row r="399" spans="1:3" ht="67.5" customHeight="1">
      <c r="A399" s="15" t="s">
        <v>1259</v>
      </c>
      <c r="B399" s="54" t="s">
        <v>1045</v>
      </c>
      <c r="C399" s="11" t="s">
        <v>1144</v>
      </c>
    </row>
    <row r="400" spans="1:3" ht="62.25">
      <c r="A400" s="15" t="s">
        <v>1260</v>
      </c>
      <c r="B400" s="54" t="s">
        <v>942</v>
      </c>
      <c r="C400" s="56" t="s">
        <v>946</v>
      </c>
    </row>
    <row r="401" spans="1:3" ht="62.25">
      <c r="A401" s="15" t="s">
        <v>1261</v>
      </c>
      <c r="B401" s="54" t="s">
        <v>943</v>
      </c>
      <c r="C401" s="56" t="s">
        <v>947</v>
      </c>
    </row>
    <row r="402" spans="1:3" ht="78">
      <c r="A402" s="15" t="s">
        <v>1262</v>
      </c>
      <c r="B402" s="13" t="s">
        <v>944</v>
      </c>
      <c r="C402" s="56" t="s">
        <v>948</v>
      </c>
    </row>
    <row r="403" spans="1:3" ht="62.25">
      <c r="A403" s="15" t="s">
        <v>1263</v>
      </c>
      <c r="B403" s="54" t="s">
        <v>945</v>
      </c>
      <c r="C403" s="56" t="s">
        <v>949</v>
      </c>
    </row>
  </sheetData>
  <sheetProtection/>
  <autoFilter ref="A21:D403"/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6"/>
  <sheetViews>
    <sheetView zoomScale="70" zoomScaleNormal="70" zoomScalePageLayoutView="0" workbookViewId="0" topLeftCell="A256">
      <selection activeCell="A257" sqref="A257"/>
    </sheetView>
  </sheetViews>
  <sheetFormatPr defaultColWidth="9.125" defaultRowHeight="12.75"/>
  <cols>
    <col min="1" max="1" width="53.50390625" style="45" customWidth="1"/>
    <col min="2" max="2" width="19.00390625" style="45" customWidth="1"/>
    <col min="3" max="3" width="17.875" style="45" customWidth="1"/>
    <col min="4" max="4" width="18.125" style="45" customWidth="1"/>
    <col min="5" max="16384" width="9.125" style="45" customWidth="1"/>
  </cols>
  <sheetData>
    <row r="1" ht="16.5">
      <c r="B1" s="46" t="s">
        <v>689</v>
      </c>
    </row>
    <row r="2" ht="16.5">
      <c r="B2" s="46" t="s">
        <v>690</v>
      </c>
    </row>
    <row r="3" ht="16.5">
      <c r="B3" s="46" t="s">
        <v>691</v>
      </c>
    </row>
    <row r="4" ht="16.5">
      <c r="B4" s="46" t="s">
        <v>692</v>
      </c>
    </row>
    <row r="6" spans="2:3" ht="16.5">
      <c r="B6" s="46" t="s">
        <v>693</v>
      </c>
      <c r="C6" s="47"/>
    </row>
    <row r="7" spans="2:3" ht="16.5">
      <c r="B7" s="46" t="s">
        <v>690</v>
      </c>
      <c r="C7" s="47"/>
    </row>
    <row r="8" spans="2:3" ht="16.5">
      <c r="B8" s="46" t="s">
        <v>691</v>
      </c>
      <c r="C8" s="47"/>
    </row>
    <row r="9" spans="2:3" ht="16.5">
      <c r="B9" s="46" t="s">
        <v>694</v>
      </c>
      <c r="C9" s="47"/>
    </row>
    <row r="12" spans="2:4" ht="12.75">
      <c r="B12" s="47"/>
      <c r="C12" s="47"/>
      <c r="D12" s="48"/>
    </row>
    <row r="13" spans="1:4" ht="67.5" customHeight="1">
      <c r="A13" s="115" t="s">
        <v>695</v>
      </c>
      <c r="B13" s="115"/>
      <c r="C13" s="115"/>
      <c r="D13" s="115"/>
    </row>
    <row r="14" spans="2:4" ht="12.75">
      <c r="B14" s="47"/>
      <c r="C14" s="47"/>
      <c r="D14" s="48"/>
    </row>
    <row r="15" spans="1:4" ht="18">
      <c r="A15" s="116" t="s">
        <v>696</v>
      </c>
      <c r="B15" s="116"/>
      <c r="C15" s="116"/>
      <c r="D15" s="116"/>
    </row>
    <row r="16" spans="1:4" ht="30.75">
      <c r="A16" s="49" t="s">
        <v>697</v>
      </c>
      <c r="B16" s="49" t="s">
        <v>698</v>
      </c>
      <c r="C16" s="49" t="s">
        <v>699</v>
      </c>
      <c r="D16" s="49" t="s">
        <v>700</v>
      </c>
    </row>
    <row r="17" spans="1:4" ht="15">
      <c r="A17" s="49">
        <v>1</v>
      </c>
      <c r="B17" s="49">
        <v>2</v>
      </c>
      <c r="C17" s="49">
        <v>3</v>
      </c>
      <c r="D17" s="49">
        <v>4</v>
      </c>
    </row>
    <row r="18" spans="1:4" ht="62.25">
      <c r="A18" s="50" t="s">
        <v>620</v>
      </c>
      <c r="B18" s="51" t="s">
        <v>158</v>
      </c>
      <c r="C18" s="51" t="s">
        <v>701</v>
      </c>
      <c r="D18" s="52">
        <f>D19</f>
        <v>503555</v>
      </c>
    </row>
    <row r="19" spans="1:4" ht="62.25">
      <c r="A19" s="50" t="s">
        <v>621</v>
      </c>
      <c r="B19" s="51" t="s">
        <v>159</v>
      </c>
      <c r="C19" s="51" t="s">
        <v>701</v>
      </c>
      <c r="D19" s="52">
        <f>D20</f>
        <v>503555</v>
      </c>
    </row>
    <row r="20" spans="1:4" ht="46.5">
      <c r="A20" s="53" t="s">
        <v>162</v>
      </c>
      <c r="B20" s="54" t="s">
        <v>160</v>
      </c>
      <c r="C20" s="54" t="s">
        <v>701</v>
      </c>
      <c r="D20" s="55">
        <f>D21</f>
        <v>503555</v>
      </c>
    </row>
    <row r="21" spans="1:4" ht="46.5">
      <c r="A21" s="56" t="s">
        <v>0</v>
      </c>
      <c r="B21" s="54" t="s">
        <v>161</v>
      </c>
      <c r="C21" s="54" t="s">
        <v>701</v>
      </c>
      <c r="D21" s="55">
        <f>D22</f>
        <v>503555</v>
      </c>
    </row>
    <row r="22" spans="1:4" ht="30.75">
      <c r="A22" s="56" t="s">
        <v>702</v>
      </c>
      <c r="B22" s="54" t="s">
        <v>161</v>
      </c>
      <c r="C22" s="54" t="s">
        <v>703</v>
      </c>
      <c r="D22" s="55">
        <f>D23</f>
        <v>503555</v>
      </c>
    </row>
    <row r="23" spans="1:4" ht="30.75">
      <c r="A23" s="56" t="s">
        <v>704</v>
      </c>
      <c r="B23" s="54" t="s">
        <v>161</v>
      </c>
      <c r="C23" s="54" t="s">
        <v>705</v>
      </c>
      <c r="D23" s="55">
        <f>472600+30955</f>
        <v>503555</v>
      </c>
    </row>
    <row r="24" spans="1:4" ht="46.5">
      <c r="A24" s="50" t="s">
        <v>496</v>
      </c>
      <c r="B24" s="51" t="s">
        <v>63</v>
      </c>
      <c r="C24" s="51" t="s">
        <v>701</v>
      </c>
      <c r="D24" s="52">
        <f>D25+D44+D73+D96+D107</f>
        <v>658679254.55</v>
      </c>
    </row>
    <row r="25" spans="1:4" ht="30.75">
      <c r="A25" s="50" t="s">
        <v>1</v>
      </c>
      <c r="B25" s="51" t="s">
        <v>64</v>
      </c>
      <c r="C25" s="51" t="s">
        <v>701</v>
      </c>
      <c r="D25" s="52">
        <f>D26+D37+D41</f>
        <v>221390215.8</v>
      </c>
    </row>
    <row r="26" spans="1:4" ht="30.75">
      <c r="A26" s="53" t="s">
        <v>61</v>
      </c>
      <c r="B26" s="54" t="s">
        <v>62</v>
      </c>
      <c r="C26" s="54" t="s">
        <v>701</v>
      </c>
      <c r="D26" s="55">
        <f>D27+D34+D31</f>
        <v>169540100</v>
      </c>
    </row>
    <row r="27" spans="1:4" ht="46.5">
      <c r="A27" s="56" t="s">
        <v>2</v>
      </c>
      <c r="B27" s="54" t="s">
        <v>65</v>
      </c>
      <c r="C27" s="54" t="s">
        <v>701</v>
      </c>
      <c r="D27" s="55">
        <f>D28</f>
        <v>62174100</v>
      </c>
    </row>
    <row r="28" spans="1:4" ht="15">
      <c r="A28" s="56" t="s">
        <v>3</v>
      </c>
      <c r="B28" s="54" t="s">
        <v>66</v>
      </c>
      <c r="C28" s="54" t="s">
        <v>701</v>
      </c>
      <c r="D28" s="55">
        <f>D29</f>
        <v>62174100</v>
      </c>
    </row>
    <row r="29" spans="1:4" ht="30.75">
      <c r="A29" s="56" t="s">
        <v>706</v>
      </c>
      <c r="B29" s="54" t="s">
        <v>66</v>
      </c>
      <c r="C29" s="54" t="s">
        <v>707</v>
      </c>
      <c r="D29" s="55">
        <f>D30</f>
        <v>62174100</v>
      </c>
    </row>
    <row r="30" spans="1:4" ht="15">
      <c r="A30" s="57" t="s">
        <v>708</v>
      </c>
      <c r="B30" s="58" t="s">
        <v>66</v>
      </c>
      <c r="C30" s="58" t="s">
        <v>709</v>
      </c>
      <c r="D30" s="59">
        <f>46074000+690000-690000+6723100+4809000+1800000+2568000+200000</f>
        <v>62174100</v>
      </c>
    </row>
    <row r="31" spans="1:4" ht="30.75">
      <c r="A31" s="60" t="s">
        <v>250</v>
      </c>
      <c r="B31" s="54" t="s">
        <v>573</v>
      </c>
      <c r="C31" s="54" t="s">
        <v>701</v>
      </c>
      <c r="D31" s="55">
        <f>D32</f>
        <v>1200000</v>
      </c>
    </row>
    <row r="32" spans="1:4" ht="30.75">
      <c r="A32" s="56" t="s">
        <v>706</v>
      </c>
      <c r="B32" s="54" t="s">
        <v>573</v>
      </c>
      <c r="C32" s="54" t="s">
        <v>707</v>
      </c>
      <c r="D32" s="55">
        <f>D33</f>
        <v>1200000</v>
      </c>
    </row>
    <row r="33" spans="1:4" ht="15">
      <c r="A33" s="56" t="s">
        <v>708</v>
      </c>
      <c r="B33" s="54" t="s">
        <v>573</v>
      </c>
      <c r="C33" s="54" t="s">
        <v>709</v>
      </c>
      <c r="D33" s="55">
        <f>200000+1000000</f>
        <v>1200000</v>
      </c>
    </row>
    <row r="34" spans="1:4" ht="62.25">
      <c r="A34" s="56" t="s">
        <v>497</v>
      </c>
      <c r="B34" s="54" t="s">
        <v>67</v>
      </c>
      <c r="C34" s="54" t="s">
        <v>701</v>
      </c>
      <c r="D34" s="55">
        <f>D35</f>
        <v>106166000</v>
      </c>
    </row>
    <row r="35" spans="1:4" ht="30.75">
      <c r="A35" s="56" t="s">
        <v>706</v>
      </c>
      <c r="B35" s="54" t="s">
        <v>67</v>
      </c>
      <c r="C35" s="54" t="s">
        <v>707</v>
      </c>
      <c r="D35" s="55">
        <f>D36</f>
        <v>106166000</v>
      </c>
    </row>
    <row r="36" spans="1:4" ht="15">
      <c r="A36" s="56" t="s">
        <v>708</v>
      </c>
      <c r="B36" s="54" t="s">
        <v>67</v>
      </c>
      <c r="C36" s="54" t="s">
        <v>709</v>
      </c>
      <c r="D36" s="55">
        <v>106166000</v>
      </c>
    </row>
    <row r="37" spans="1:4" ht="30.75">
      <c r="A37" s="61" t="s">
        <v>710</v>
      </c>
      <c r="B37" s="54" t="s">
        <v>248</v>
      </c>
      <c r="C37" s="54" t="s">
        <v>701</v>
      </c>
      <c r="D37" s="55">
        <f>D38</f>
        <v>1051438.31</v>
      </c>
    </row>
    <row r="38" spans="1:4" ht="78">
      <c r="A38" s="62" t="s">
        <v>601</v>
      </c>
      <c r="B38" s="54" t="s">
        <v>687</v>
      </c>
      <c r="C38" s="54" t="s">
        <v>701</v>
      </c>
      <c r="D38" s="55">
        <f>D39</f>
        <v>1051438.31</v>
      </c>
    </row>
    <row r="39" spans="1:4" ht="39" customHeight="1">
      <c r="A39" s="57" t="s">
        <v>706</v>
      </c>
      <c r="B39" s="58" t="s">
        <v>687</v>
      </c>
      <c r="C39" s="58" t="s">
        <v>707</v>
      </c>
      <c r="D39" s="59">
        <f>D40</f>
        <v>1051438.31</v>
      </c>
    </row>
    <row r="40" spans="1:4" ht="15">
      <c r="A40" s="57" t="s">
        <v>708</v>
      </c>
      <c r="B40" s="58" t="s">
        <v>687</v>
      </c>
      <c r="C40" s="58" t="s">
        <v>709</v>
      </c>
      <c r="D40" s="59">
        <f>371873.51+679564.8</f>
        <v>1051438.31</v>
      </c>
    </row>
    <row r="41" spans="1:4" ht="78">
      <c r="A41" s="62" t="s">
        <v>601</v>
      </c>
      <c r="B41" s="54" t="s">
        <v>599</v>
      </c>
      <c r="C41" s="54" t="s">
        <v>701</v>
      </c>
      <c r="D41" s="55">
        <f>D42</f>
        <v>50798677.49</v>
      </c>
    </row>
    <row r="42" spans="1:4" ht="46.5">
      <c r="A42" s="56" t="s">
        <v>711</v>
      </c>
      <c r="B42" s="54" t="s">
        <v>599</v>
      </c>
      <c r="C42" s="54" t="s">
        <v>712</v>
      </c>
      <c r="D42" s="55">
        <f>D43</f>
        <v>50798677.49</v>
      </c>
    </row>
    <row r="43" spans="1:4" ht="108.75">
      <c r="A43" s="63" t="s">
        <v>713</v>
      </c>
      <c r="B43" s="54" t="s">
        <v>599</v>
      </c>
      <c r="C43" s="54" t="s">
        <v>714</v>
      </c>
      <c r="D43" s="55">
        <f>50790552+450000-1-441873.51</f>
        <v>50798677.49</v>
      </c>
    </row>
    <row r="44" spans="1:4" ht="30.75">
      <c r="A44" s="50" t="s">
        <v>4</v>
      </c>
      <c r="B44" s="51" t="s">
        <v>69</v>
      </c>
      <c r="C44" s="51" t="s">
        <v>701</v>
      </c>
      <c r="D44" s="52">
        <f>D45+D63</f>
        <v>373096412.07</v>
      </c>
    </row>
    <row r="45" spans="1:4" ht="46.5">
      <c r="A45" s="53" t="s">
        <v>68</v>
      </c>
      <c r="B45" s="54" t="s">
        <v>70</v>
      </c>
      <c r="C45" s="54" t="s">
        <v>701</v>
      </c>
      <c r="D45" s="55">
        <f>D46+D55+D58</f>
        <v>354780044.07</v>
      </c>
    </row>
    <row r="46" spans="1:4" ht="46.5">
      <c r="A46" s="56" t="s">
        <v>2</v>
      </c>
      <c r="B46" s="54" t="s">
        <v>71</v>
      </c>
      <c r="C46" s="54" t="s">
        <v>701</v>
      </c>
      <c r="D46" s="55">
        <f>D47</f>
        <v>84145650.68</v>
      </c>
    </row>
    <row r="47" spans="1:4" ht="30.75">
      <c r="A47" s="56" t="s">
        <v>5</v>
      </c>
      <c r="B47" s="54" t="s">
        <v>133</v>
      </c>
      <c r="C47" s="54" t="s">
        <v>701</v>
      </c>
      <c r="D47" s="55">
        <f>D48+D50+D52</f>
        <v>84145650.68</v>
      </c>
    </row>
    <row r="48" spans="1:4" ht="78">
      <c r="A48" s="56" t="s">
        <v>715</v>
      </c>
      <c r="B48" s="54" t="s">
        <v>133</v>
      </c>
      <c r="C48" s="54" t="s">
        <v>716</v>
      </c>
      <c r="D48" s="55">
        <f>D49</f>
        <v>48086000</v>
      </c>
    </row>
    <row r="49" spans="1:4" ht="15">
      <c r="A49" s="57" t="s">
        <v>717</v>
      </c>
      <c r="B49" s="58" t="s">
        <v>133</v>
      </c>
      <c r="C49" s="58" t="s">
        <v>718</v>
      </c>
      <c r="D49" s="59">
        <f>16986000+25000000+2600000+3500000</f>
        <v>48086000</v>
      </c>
    </row>
    <row r="50" spans="1:4" ht="30.75">
      <c r="A50" s="56" t="s">
        <v>702</v>
      </c>
      <c r="B50" s="54" t="s">
        <v>133</v>
      </c>
      <c r="C50" s="54" t="s">
        <v>703</v>
      </c>
      <c r="D50" s="55">
        <f>D51</f>
        <v>33339650.68</v>
      </c>
    </row>
    <row r="51" spans="1:4" ht="30.75">
      <c r="A51" s="57" t="s">
        <v>704</v>
      </c>
      <c r="B51" s="58" t="s">
        <v>133</v>
      </c>
      <c r="C51" s="58" t="s">
        <v>705</v>
      </c>
      <c r="D51" s="59">
        <f>29500000+320508+1000000-30568.68+20000+2529711.36</f>
        <v>33339650.68</v>
      </c>
    </row>
    <row r="52" spans="1:4" ht="15">
      <c r="A52" s="56" t="s">
        <v>719</v>
      </c>
      <c r="B52" s="54" t="s">
        <v>133</v>
      </c>
      <c r="C52" s="54" t="s">
        <v>720</v>
      </c>
      <c r="D52" s="55">
        <f>D53+D54</f>
        <v>2720000</v>
      </c>
    </row>
    <row r="53" spans="1:4" ht="15">
      <c r="A53" s="56" t="s">
        <v>721</v>
      </c>
      <c r="B53" s="54" t="s">
        <v>133</v>
      </c>
      <c r="C53" s="54" t="s">
        <v>722</v>
      </c>
      <c r="D53" s="55">
        <f>269574.52+99668.92</f>
        <v>369243.44</v>
      </c>
    </row>
    <row r="54" spans="1:4" ht="15">
      <c r="A54" s="57" t="s">
        <v>723</v>
      </c>
      <c r="B54" s="58" t="s">
        <v>133</v>
      </c>
      <c r="C54" s="58" t="s">
        <v>724</v>
      </c>
      <c r="D54" s="59">
        <f>2600000-269574.52-85000-99668.92+205000</f>
        <v>2350756.56</v>
      </c>
    </row>
    <row r="55" spans="1:4" ht="15">
      <c r="A55" s="64" t="s">
        <v>231</v>
      </c>
      <c r="B55" s="54" t="s">
        <v>233</v>
      </c>
      <c r="C55" s="54" t="s">
        <v>701</v>
      </c>
      <c r="D55" s="55">
        <f>D56</f>
        <v>4565393.39</v>
      </c>
    </row>
    <row r="56" spans="1:4" ht="32.25" customHeight="1">
      <c r="A56" s="56" t="s">
        <v>725</v>
      </c>
      <c r="B56" s="54" t="s">
        <v>233</v>
      </c>
      <c r="C56" s="54" t="s">
        <v>703</v>
      </c>
      <c r="D56" s="55">
        <f>D57</f>
        <v>4565393.39</v>
      </c>
    </row>
    <row r="57" spans="1:4" ht="30.75">
      <c r="A57" s="56" t="s">
        <v>704</v>
      </c>
      <c r="B57" s="54" t="s">
        <v>233</v>
      </c>
      <c r="C57" s="54" t="s">
        <v>705</v>
      </c>
      <c r="D57" s="55">
        <f>2065393.39+2500000</f>
        <v>4565393.39</v>
      </c>
    </row>
    <row r="58" spans="1:4" ht="62.25">
      <c r="A58" s="56" t="s">
        <v>498</v>
      </c>
      <c r="B58" s="54" t="s">
        <v>72</v>
      </c>
      <c r="C58" s="54" t="s">
        <v>701</v>
      </c>
      <c r="D58" s="55">
        <f>D59+D61</f>
        <v>266069000</v>
      </c>
    </row>
    <row r="59" spans="1:4" ht="78">
      <c r="A59" s="56" t="s">
        <v>715</v>
      </c>
      <c r="B59" s="54" t="s">
        <v>72</v>
      </c>
      <c r="C59" s="54" t="s">
        <v>716</v>
      </c>
      <c r="D59" s="55">
        <f>D60</f>
        <v>250616750</v>
      </c>
    </row>
    <row r="60" spans="1:4" ht="15">
      <c r="A60" s="56" t="s">
        <v>717</v>
      </c>
      <c r="B60" s="54" t="s">
        <v>72</v>
      </c>
      <c r="C60" s="54" t="s">
        <v>718</v>
      </c>
      <c r="D60" s="55">
        <f>256016750-5400000</f>
        <v>250616750</v>
      </c>
    </row>
    <row r="61" spans="1:4" ht="30.75">
      <c r="A61" s="56" t="s">
        <v>702</v>
      </c>
      <c r="B61" s="54" t="s">
        <v>72</v>
      </c>
      <c r="C61" s="54" t="s">
        <v>703</v>
      </c>
      <c r="D61" s="55">
        <f>D62</f>
        <v>15452250</v>
      </c>
    </row>
    <row r="62" spans="1:4" ht="30.75">
      <c r="A62" s="56" t="s">
        <v>704</v>
      </c>
      <c r="B62" s="54" t="s">
        <v>72</v>
      </c>
      <c r="C62" s="54" t="s">
        <v>705</v>
      </c>
      <c r="D62" s="55">
        <f>10052250+5400000</f>
        <v>15452250</v>
      </c>
    </row>
    <row r="63" spans="1:4" ht="30.75">
      <c r="A63" s="53" t="s">
        <v>73</v>
      </c>
      <c r="B63" s="54" t="s">
        <v>74</v>
      </c>
      <c r="C63" s="54" t="s">
        <v>701</v>
      </c>
      <c r="D63" s="55">
        <f>D64+D67+D70</f>
        <v>18316368</v>
      </c>
    </row>
    <row r="64" spans="1:4" ht="15">
      <c r="A64" s="56" t="s">
        <v>252</v>
      </c>
      <c r="B64" s="54" t="s">
        <v>253</v>
      </c>
      <c r="C64" s="54" t="s">
        <v>701</v>
      </c>
      <c r="D64" s="55">
        <f>D65</f>
        <v>400000</v>
      </c>
    </row>
    <row r="65" spans="1:4" ht="30.75">
      <c r="A65" s="56" t="s">
        <v>702</v>
      </c>
      <c r="B65" s="54" t="s">
        <v>253</v>
      </c>
      <c r="C65" s="54" t="s">
        <v>703</v>
      </c>
      <c r="D65" s="55">
        <f>D66</f>
        <v>400000</v>
      </c>
    </row>
    <row r="66" spans="1:4" ht="30.75">
      <c r="A66" s="56" t="s">
        <v>704</v>
      </c>
      <c r="B66" s="54" t="s">
        <v>253</v>
      </c>
      <c r="C66" s="54" t="s">
        <v>705</v>
      </c>
      <c r="D66" s="55">
        <v>400000</v>
      </c>
    </row>
    <row r="67" spans="1:4" ht="30.75">
      <c r="A67" s="60" t="s">
        <v>250</v>
      </c>
      <c r="B67" s="54" t="s">
        <v>251</v>
      </c>
      <c r="C67" s="54" t="s">
        <v>701</v>
      </c>
      <c r="D67" s="55">
        <f>D68</f>
        <v>200000</v>
      </c>
    </row>
    <row r="68" spans="1:4" ht="30.75">
      <c r="A68" s="56" t="s">
        <v>702</v>
      </c>
      <c r="B68" s="54" t="s">
        <v>251</v>
      </c>
      <c r="C68" s="54" t="s">
        <v>703</v>
      </c>
      <c r="D68" s="55">
        <f>D69</f>
        <v>200000</v>
      </c>
    </row>
    <row r="69" spans="1:4" ht="30.75">
      <c r="A69" s="56" t="s">
        <v>704</v>
      </c>
      <c r="B69" s="54" t="s">
        <v>251</v>
      </c>
      <c r="C69" s="54" t="s">
        <v>705</v>
      </c>
      <c r="D69" s="55">
        <v>200000</v>
      </c>
    </row>
    <row r="70" spans="1:4" ht="46.5">
      <c r="A70" s="60" t="s">
        <v>575</v>
      </c>
      <c r="B70" s="65" t="s">
        <v>597</v>
      </c>
      <c r="C70" s="54" t="s">
        <v>701</v>
      </c>
      <c r="D70" s="55">
        <f>D71</f>
        <v>17716368</v>
      </c>
    </row>
    <row r="71" spans="1:4" ht="30.75">
      <c r="A71" s="56" t="s">
        <v>702</v>
      </c>
      <c r="B71" s="65" t="s">
        <v>597</v>
      </c>
      <c r="C71" s="54" t="s">
        <v>703</v>
      </c>
      <c r="D71" s="55">
        <f>D72</f>
        <v>17716368</v>
      </c>
    </row>
    <row r="72" spans="1:4" ht="30.75">
      <c r="A72" s="56" t="s">
        <v>704</v>
      </c>
      <c r="B72" s="65" t="s">
        <v>597</v>
      </c>
      <c r="C72" s="54" t="s">
        <v>705</v>
      </c>
      <c r="D72" s="55">
        <v>17716368</v>
      </c>
    </row>
    <row r="73" spans="1:4" ht="46.5">
      <c r="A73" s="50" t="s">
        <v>6</v>
      </c>
      <c r="B73" s="51" t="s">
        <v>77</v>
      </c>
      <c r="C73" s="51" t="s">
        <v>701</v>
      </c>
      <c r="D73" s="52">
        <f>D74+D83+D92</f>
        <v>17782349.5</v>
      </c>
    </row>
    <row r="74" spans="1:4" ht="46.5">
      <c r="A74" s="53" t="s">
        <v>229</v>
      </c>
      <c r="B74" s="54" t="s">
        <v>78</v>
      </c>
      <c r="C74" s="54" t="s">
        <v>701</v>
      </c>
      <c r="D74" s="55">
        <f>D75</f>
        <v>13119000</v>
      </c>
    </row>
    <row r="75" spans="1:4" ht="46.5">
      <c r="A75" s="56" t="s">
        <v>2</v>
      </c>
      <c r="B75" s="54" t="s">
        <v>79</v>
      </c>
      <c r="C75" s="54" t="s">
        <v>701</v>
      </c>
      <c r="D75" s="55">
        <f>D76</f>
        <v>13119000</v>
      </c>
    </row>
    <row r="76" spans="1:4" ht="30.75">
      <c r="A76" s="56" t="s">
        <v>7</v>
      </c>
      <c r="B76" s="54" t="s">
        <v>80</v>
      </c>
      <c r="C76" s="54" t="s">
        <v>701</v>
      </c>
      <c r="D76" s="55">
        <f>D77+D79+D81</f>
        <v>13119000</v>
      </c>
    </row>
    <row r="77" spans="1:4" ht="78">
      <c r="A77" s="56" t="s">
        <v>715</v>
      </c>
      <c r="B77" s="54" t="s">
        <v>80</v>
      </c>
      <c r="C77" s="54" t="s">
        <v>716</v>
      </c>
      <c r="D77" s="55">
        <f>D78</f>
        <v>12214000</v>
      </c>
    </row>
    <row r="78" spans="1:4" ht="15">
      <c r="A78" s="57" t="s">
        <v>717</v>
      </c>
      <c r="B78" s="58" t="s">
        <v>80</v>
      </c>
      <c r="C78" s="58" t="s">
        <v>718</v>
      </c>
      <c r="D78" s="59">
        <f>9464000-100000+3000000-150000</f>
        <v>12214000</v>
      </c>
    </row>
    <row r="79" spans="1:4" ht="30.75">
      <c r="A79" s="56" t="s">
        <v>702</v>
      </c>
      <c r="B79" s="54" t="s">
        <v>80</v>
      </c>
      <c r="C79" s="54" t="s">
        <v>703</v>
      </c>
      <c r="D79" s="55">
        <f>D80</f>
        <v>400622.27</v>
      </c>
    </row>
    <row r="80" spans="1:4" ht="30.75">
      <c r="A80" s="56" t="s">
        <v>704</v>
      </c>
      <c r="B80" s="54" t="s">
        <v>80</v>
      </c>
      <c r="C80" s="54" t="s">
        <v>705</v>
      </c>
      <c r="D80" s="55">
        <f>205000+100000+95622.27</f>
        <v>400622.27</v>
      </c>
    </row>
    <row r="81" spans="1:4" ht="15">
      <c r="A81" s="56" t="s">
        <v>719</v>
      </c>
      <c r="B81" s="54" t="s">
        <v>80</v>
      </c>
      <c r="C81" s="54" t="s">
        <v>720</v>
      </c>
      <c r="D81" s="55">
        <f>D82</f>
        <v>504377.73</v>
      </c>
    </row>
    <row r="82" spans="1:4" ht="15">
      <c r="A82" s="56" t="s">
        <v>723</v>
      </c>
      <c r="B82" s="54" t="s">
        <v>80</v>
      </c>
      <c r="C82" s="54" t="s">
        <v>724</v>
      </c>
      <c r="D82" s="55">
        <f>600000-95622.27</f>
        <v>504377.73</v>
      </c>
    </row>
    <row r="83" spans="1:4" ht="30.75">
      <c r="A83" s="53" t="s">
        <v>76</v>
      </c>
      <c r="B83" s="54" t="s">
        <v>81</v>
      </c>
      <c r="C83" s="54" t="s">
        <v>701</v>
      </c>
      <c r="D83" s="55">
        <f>D84+D87</f>
        <v>4243349.5</v>
      </c>
    </row>
    <row r="84" spans="1:4" ht="30.75">
      <c r="A84" s="56" t="s">
        <v>283</v>
      </c>
      <c r="B84" s="54" t="s">
        <v>284</v>
      </c>
      <c r="C84" s="54" t="s">
        <v>701</v>
      </c>
      <c r="D84" s="55">
        <f>D85</f>
        <v>497291.5</v>
      </c>
    </row>
    <row r="85" spans="1:4" ht="30.75">
      <c r="A85" s="56" t="s">
        <v>702</v>
      </c>
      <c r="B85" s="54" t="s">
        <v>284</v>
      </c>
      <c r="C85" s="54" t="s">
        <v>703</v>
      </c>
      <c r="D85" s="55">
        <f>D86</f>
        <v>497291.5</v>
      </c>
    </row>
    <row r="86" spans="1:4" ht="30.75">
      <c r="A86" s="56" t="s">
        <v>704</v>
      </c>
      <c r="B86" s="54" t="s">
        <v>284</v>
      </c>
      <c r="C86" s="54" t="s">
        <v>705</v>
      </c>
      <c r="D86" s="55">
        <f>500000-2708.5</f>
        <v>497291.5</v>
      </c>
    </row>
    <row r="87" spans="1:4" ht="46.5">
      <c r="A87" s="56" t="s">
        <v>499</v>
      </c>
      <c r="B87" s="54" t="s">
        <v>82</v>
      </c>
      <c r="C87" s="54" t="s">
        <v>701</v>
      </c>
      <c r="D87" s="55">
        <f>D88+D90</f>
        <v>3746058</v>
      </c>
    </row>
    <row r="88" spans="1:4" ht="30.75">
      <c r="A88" s="56" t="s">
        <v>702</v>
      </c>
      <c r="B88" s="54" t="s">
        <v>82</v>
      </c>
      <c r="C88" s="54" t="s">
        <v>703</v>
      </c>
      <c r="D88" s="55">
        <f>D89</f>
        <v>2946058</v>
      </c>
    </row>
    <row r="89" spans="1:4" ht="30.75">
      <c r="A89" s="56" t="s">
        <v>704</v>
      </c>
      <c r="B89" s="54" t="s">
        <v>82</v>
      </c>
      <c r="C89" s="54" t="s">
        <v>705</v>
      </c>
      <c r="D89" s="55">
        <v>2946058</v>
      </c>
    </row>
    <row r="90" spans="1:4" ht="15">
      <c r="A90" s="56" t="s">
        <v>726</v>
      </c>
      <c r="B90" s="54" t="s">
        <v>82</v>
      </c>
      <c r="C90" s="54" t="s">
        <v>727</v>
      </c>
      <c r="D90" s="55">
        <f>D91</f>
        <v>800000</v>
      </c>
    </row>
    <row r="91" spans="1:4" ht="30.75">
      <c r="A91" s="56" t="s">
        <v>728</v>
      </c>
      <c r="B91" s="54" t="s">
        <v>82</v>
      </c>
      <c r="C91" s="54" t="s">
        <v>729</v>
      </c>
      <c r="D91" s="55">
        <v>800000</v>
      </c>
    </row>
    <row r="92" spans="1:4" ht="30.75">
      <c r="A92" s="53" t="s">
        <v>134</v>
      </c>
      <c r="B92" s="54" t="s">
        <v>135</v>
      </c>
      <c r="C92" s="54" t="s">
        <v>701</v>
      </c>
      <c r="D92" s="55">
        <f>D93</f>
        <v>420000</v>
      </c>
    </row>
    <row r="93" spans="1:4" ht="46.5">
      <c r="A93" s="56" t="s">
        <v>8</v>
      </c>
      <c r="B93" s="54" t="s">
        <v>136</v>
      </c>
      <c r="C93" s="54" t="s">
        <v>701</v>
      </c>
      <c r="D93" s="55">
        <f>D94</f>
        <v>420000</v>
      </c>
    </row>
    <row r="94" spans="1:4" ht="15">
      <c r="A94" s="56" t="s">
        <v>726</v>
      </c>
      <c r="B94" s="54" t="s">
        <v>136</v>
      </c>
      <c r="C94" s="54" t="s">
        <v>727</v>
      </c>
      <c r="D94" s="55">
        <f>D95</f>
        <v>420000</v>
      </c>
    </row>
    <row r="95" spans="1:4" ht="15">
      <c r="A95" s="56" t="s">
        <v>730</v>
      </c>
      <c r="B95" s="54" t="s">
        <v>136</v>
      </c>
      <c r="C95" s="54" t="s">
        <v>731</v>
      </c>
      <c r="D95" s="55">
        <v>420000</v>
      </c>
    </row>
    <row r="96" spans="1:4" ht="46.5">
      <c r="A96" s="66" t="s">
        <v>732</v>
      </c>
      <c r="B96" s="51" t="s">
        <v>669</v>
      </c>
      <c r="C96" s="51" t="s">
        <v>701</v>
      </c>
      <c r="D96" s="52">
        <f>D97</f>
        <v>10165568.68</v>
      </c>
    </row>
    <row r="97" spans="1:4" ht="30.75">
      <c r="A97" s="61" t="s">
        <v>83</v>
      </c>
      <c r="B97" s="54" t="s">
        <v>668</v>
      </c>
      <c r="C97" s="54" t="s">
        <v>701</v>
      </c>
      <c r="D97" s="55">
        <f>D98+D101+D104</f>
        <v>10165568.68</v>
      </c>
    </row>
    <row r="98" spans="1:4" ht="62.25">
      <c r="A98" s="56" t="s">
        <v>512</v>
      </c>
      <c r="B98" s="54" t="s">
        <v>681</v>
      </c>
      <c r="C98" s="54" t="s">
        <v>701</v>
      </c>
      <c r="D98" s="55">
        <f>D99</f>
        <v>80568.68</v>
      </c>
    </row>
    <row r="99" spans="1:4" ht="30.75">
      <c r="A99" s="56" t="s">
        <v>702</v>
      </c>
      <c r="B99" s="54" t="s">
        <v>681</v>
      </c>
      <c r="C99" s="54" t="s">
        <v>703</v>
      </c>
      <c r="D99" s="55">
        <f>D100</f>
        <v>80568.68</v>
      </c>
    </row>
    <row r="100" spans="1:4" ht="30.75">
      <c r="A100" s="56" t="s">
        <v>704</v>
      </c>
      <c r="B100" s="54" t="s">
        <v>681</v>
      </c>
      <c r="C100" s="54" t="s">
        <v>705</v>
      </c>
      <c r="D100" s="55">
        <f>30568.68+50000</f>
        <v>80568.68</v>
      </c>
    </row>
    <row r="101" spans="1:4" ht="46.5">
      <c r="A101" s="56" t="s">
        <v>560</v>
      </c>
      <c r="B101" s="54" t="s">
        <v>670</v>
      </c>
      <c r="C101" s="54" t="s">
        <v>701</v>
      </c>
      <c r="D101" s="55">
        <f>D102</f>
        <v>10000000</v>
      </c>
    </row>
    <row r="102" spans="1:4" ht="30.75">
      <c r="A102" s="56" t="s">
        <v>733</v>
      </c>
      <c r="B102" s="54" t="s">
        <v>670</v>
      </c>
      <c r="C102" s="54" t="s">
        <v>712</v>
      </c>
      <c r="D102" s="55">
        <f>D103</f>
        <v>10000000</v>
      </c>
    </row>
    <row r="103" spans="1:4" ht="15">
      <c r="A103" s="67" t="s">
        <v>734</v>
      </c>
      <c r="B103" s="54" t="s">
        <v>670</v>
      </c>
      <c r="C103" s="54" t="s">
        <v>735</v>
      </c>
      <c r="D103" s="55">
        <v>10000000</v>
      </c>
    </row>
    <row r="104" spans="1:4" ht="46.5">
      <c r="A104" s="60" t="s">
        <v>672</v>
      </c>
      <c r="B104" s="54" t="s">
        <v>671</v>
      </c>
      <c r="C104" s="54" t="s">
        <v>701</v>
      </c>
      <c r="D104" s="55">
        <f>D105</f>
        <v>85000</v>
      </c>
    </row>
    <row r="105" spans="1:4" ht="30.75">
      <c r="A105" s="56" t="s">
        <v>733</v>
      </c>
      <c r="B105" s="54" t="s">
        <v>671</v>
      </c>
      <c r="C105" s="54" t="s">
        <v>712</v>
      </c>
      <c r="D105" s="55">
        <f>D106</f>
        <v>85000</v>
      </c>
    </row>
    <row r="106" spans="1:4" ht="15">
      <c r="A106" s="67" t="s">
        <v>734</v>
      </c>
      <c r="B106" s="54" t="s">
        <v>671</v>
      </c>
      <c r="C106" s="54" t="s">
        <v>735</v>
      </c>
      <c r="D106" s="55">
        <v>85000</v>
      </c>
    </row>
    <row r="107" spans="1:4" ht="46.5">
      <c r="A107" s="50" t="s">
        <v>500</v>
      </c>
      <c r="B107" s="51" t="s">
        <v>89</v>
      </c>
      <c r="C107" s="51" t="s">
        <v>701</v>
      </c>
      <c r="D107" s="52">
        <f>D109+D118+D121</f>
        <v>36244708.5</v>
      </c>
    </row>
    <row r="108" spans="1:4" ht="30.75">
      <c r="A108" s="53" t="s">
        <v>137</v>
      </c>
      <c r="B108" s="54" t="s">
        <v>230</v>
      </c>
      <c r="C108" s="54" t="s">
        <v>701</v>
      </c>
      <c r="D108" s="55">
        <f>D109</f>
        <v>22337708.5</v>
      </c>
    </row>
    <row r="109" spans="1:4" ht="46.5">
      <c r="A109" s="56" t="s">
        <v>2</v>
      </c>
      <c r="B109" s="54" t="s">
        <v>138</v>
      </c>
      <c r="C109" s="54" t="s">
        <v>701</v>
      </c>
      <c r="D109" s="55">
        <f>D110</f>
        <v>22337708.5</v>
      </c>
    </row>
    <row r="110" spans="1:4" ht="78">
      <c r="A110" s="56" t="s">
        <v>9</v>
      </c>
      <c r="B110" s="54" t="s">
        <v>139</v>
      </c>
      <c r="C110" s="54" t="s">
        <v>701</v>
      </c>
      <c r="D110" s="55">
        <f>D111+D113+D115</f>
        <v>22337708.5</v>
      </c>
    </row>
    <row r="111" spans="1:4" ht="78">
      <c r="A111" s="56" t="s">
        <v>715</v>
      </c>
      <c r="B111" s="54" t="s">
        <v>139</v>
      </c>
      <c r="C111" s="54" t="s">
        <v>716</v>
      </c>
      <c r="D111" s="55">
        <f>D112</f>
        <v>18518876</v>
      </c>
    </row>
    <row r="112" spans="1:4" ht="15">
      <c r="A112" s="57" t="s">
        <v>717</v>
      </c>
      <c r="B112" s="58" t="s">
        <v>139</v>
      </c>
      <c r="C112" s="58" t="s">
        <v>718</v>
      </c>
      <c r="D112" s="59">
        <f>16934000-26124+600000+1011000</f>
        <v>18518876</v>
      </c>
    </row>
    <row r="113" spans="1:4" ht="30.75">
      <c r="A113" s="56" t="s">
        <v>702</v>
      </c>
      <c r="B113" s="54" t="s">
        <v>139</v>
      </c>
      <c r="C113" s="54" t="s">
        <v>703</v>
      </c>
      <c r="D113" s="55">
        <f>D114</f>
        <v>3078832.5</v>
      </c>
    </row>
    <row r="114" spans="1:4" ht="30.75">
      <c r="A114" s="57" t="s">
        <v>704</v>
      </c>
      <c r="B114" s="58" t="s">
        <v>139</v>
      </c>
      <c r="C114" s="58" t="s">
        <v>705</v>
      </c>
      <c r="D114" s="59">
        <f>2550000+2708.5+26124+500000</f>
        <v>3078832.5</v>
      </c>
    </row>
    <row r="115" spans="1:4" ht="15">
      <c r="A115" s="56" t="s">
        <v>719</v>
      </c>
      <c r="B115" s="54" t="s">
        <v>139</v>
      </c>
      <c r="C115" s="54" t="s">
        <v>720</v>
      </c>
      <c r="D115" s="55">
        <f>D116</f>
        <v>740000</v>
      </c>
    </row>
    <row r="116" spans="1:4" ht="15">
      <c r="A116" s="57" t="s">
        <v>723</v>
      </c>
      <c r="B116" s="58" t="s">
        <v>139</v>
      </c>
      <c r="C116" s="58" t="s">
        <v>724</v>
      </c>
      <c r="D116" s="59">
        <f>715000+25000</f>
        <v>740000</v>
      </c>
    </row>
    <row r="117" spans="1:4" ht="30.75">
      <c r="A117" s="53" t="s">
        <v>87</v>
      </c>
      <c r="B117" s="54" t="s">
        <v>270</v>
      </c>
      <c r="C117" s="54" t="s">
        <v>701</v>
      </c>
      <c r="D117" s="55">
        <f>D118</f>
        <v>9857000</v>
      </c>
    </row>
    <row r="118" spans="1:4" ht="78">
      <c r="A118" s="56" t="s">
        <v>501</v>
      </c>
      <c r="B118" s="54" t="s">
        <v>88</v>
      </c>
      <c r="C118" s="54" t="s">
        <v>701</v>
      </c>
      <c r="D118" s="55">
        <f>D119</f>
        <v>9857000</v>
      </c>
    </row>
    <row r="119" spans="1:4" ht="15">
      <c r="A119" s="56" t="s">
        <v>726</v>
      </c>
      <c r="B119" s="54" t="s">
        <v>88</v>
      </c>
      <c r="C119" s="54" t="s">
        <v>727</v>
      </c>
      <c r="D119" s="55">
        <f>D120</f>
        <v>9857000</v>
      </c>
    </row>
    <row r="120" spans="1:4" ht="30.75">
      <c r="A120" s="56" t="s">
        <v>736</v>
      </c>
      <c r="B120" s="54" t="s">
        <v>88</v>
      </c>
      <c r="C120" s="54" t="s">
        <v>737</v>
      </c>
      <c r="D120" s="55">
        <v>9857000</v>
      </c>
    </row>
    <row r="121" spans="1:4" ht="30.75">
      <c r="A121" s="53" t="s">
        <v>577</v>
      </c>
      <c r="B121" s="54" t="s">
        <v>576</v>
      </c>
      <c r="C121" s="54" t="s">
        <v>701</v>
      </c>
      <c r="D121" s="55">
        <f>D122</f>
        <v>4050000</v>
      </c>
    </row>
    <row r="122" spans="1:4" ht="46.5">
      <c r="A122" s="68" t="s">
        <v>578</v>
      </c>
      <c r="B122" s="69" t="s">
        <v>596</v>
      </c>
      <c r="C122" s="54" t="s">
        <v>701</v>
      </c>
      <c r="D122" s="55">
        <f>D123+D125</f>
        <v>4050000</v>
      </c>
    </row>
    <row r="123" spans="1:4" ht="15">
      <c r="A123" s="56" t="s">
        <v>726</v>
      </c>
      <c r="B123" s="69" t="s">
        <v>596</v>
      </c>
      <c r="C123" s="54" t="s">
        <v>727</v>
      </c>
      <c r="D123" s="70">
        <f>D124</f>
        <v>3579116.69</v>
      </c>
    </row>
    <row r="124" spans="1:4" ht="30.75">
      <c r="A124" s="56" t="s">
        <v>728</v>
      </c>
      <c r="B124" s="69" t="s">
        <v>596</v>
      </c>
      <c r="C124" s="54" t="s">
        <v>729</v>
      </c>
      <c r="D124" s="70">
        <f>4050000-600000+129116.69</f>
        <v>3579116.69</v>
      </c>
    </row>
    <row r="125" spans="1:4" ht="30.75">
      <c r="A125" s="56" t="s">
        <v>706</v>
      </c>
      <c r="B125" s="69" t="s">
        <v>596</v>
      </c>
      <c r="C125" s="54" t="s">
        <v>707</v>
      </c>
      <c r="D125" s="70">
        <f>D126</f>
        <v>470883.31</v>
      </c>
    </row>
    <row r="126" spans="1:4" ht="15">
      <c r="A126" s="56" t="s">
        <v>708</v>
      </c>
      <c r="B126" s="69" t="s">
        <v>596</v>
      </c>
      <c r="C126" s="54" t="s">
        <v>709</v>
      </c>
      <c r="D126" s="70">
        <f>600000-129116.69</f>
        <v>470883.31</v>
      </c>
    </row>
    <row r="127" spans="1:4" ht="46.5">
      <c r="A127" s="50" t="s">
        <v>469</v>
      </c>
      <c r="B127" s="51" t="s">
        <v>97</v>
      </c>
      <c r="C127" s="51" t="s">
        <v>701</v>
      </c>
      <c r="D127" s="52">
        <f>D128+D137+D186</f>
        <v>89348565.04</v>
      </c>
    </row>
    <row r="128" spans="1:4" ht="30.75">
      <c r="A128" s="50" t="s">
        <v>10</v>
      </c>
      <c r="B128" s="51" t="s">
        <v>98</v>
      </c>
      <c r="C128" s="51" t="s">
        <v>701</v>
      </c>
      <c r="D128" s="52">
        <f>D129</f>
        <v>20286567.64</v>
      </c>
    </row>
    <row r="129" spans="1:4" ht="46.5">
      <c r="A129" s="53" t="s">
        <v>229</v>
      </c>
      <c r="B129" s="54" t="s">
        <v>99</v>
      </c>
      <c r="C129" s="54" t="s">
        <v>701</v>
      </c>
      <c r="D129" s="55">
        <f>D130</f>
        <v>20286567.64</v>
      </c>
    </row>
    <row r="130" spans="1:4" ht="46.5">
      <c r="A130" s="56" t="s">
        <v>2</v>
      </c>
      <c r="B130" s="54" t="s">
        <v>100</v>
      </c>
      <c r="C130" s="54" t="s">
        <v>701</v>
      </c>
      <c r="D130" s="55">
        <f>D131+D134</f>
        <v>20286567.64</v>
      </c>
    </row>
    <row r="131" spans="1:4" ht="15">
      <c r="A131" s="56" t="s">
        <v>11</v>
      </c>
      <c r="B131" s="54" t="s">
        <v>101</v>
      </c>
      <c r="C131" s="54" t="s">
        <v>701</v>
      </c>
      <c r="D131" s="55">
        <f>D132</f>
        <v>9829459.8</v>
      </c>
    </row>
    <row r="132" spans="1:4" ht="30.75">
      <c r="A132" s="56" t="s">
        <v>706</v>
      </c>
      <c r="B132" s="54" t="s">
        <v>101</v>
      </c>
      <c r="C132" s="54" t="s">
        <v>707</v>
      </c>
      <c r="D132" s="55">
        <f>D133</f>
        <v>9829459.8</v>
      </c>
    </row>
    <row r="133" spans="1:4" ht="15">
      <c r="A133" s="57" t="s">
        <v>708</v>
      </c>
      <c r="B133" s="58" t="s">
        <v>101</v>
      </c>
      <c r="C133" s="58" t="s">
        <v>709</v>
      </c>
      <c r="D133" s="59">
        <f>9172220+906000-248760.2</f>
        <v>9829459.8</v>
      </c>
    </row>
    <row r="134" spans="1:4" ht="15">
      <c r="A134" s="56" t="s">
        <v>12</v>
      </c>
      <c r="B134" s="54" t="s">
        <v>102</v>
      </c>
      <c r="C134" s="54" t="s">
        <v>701</v>
      </c>
      <c r="D134" s="55">
        <f>D135</f>
        <v>10457107.84</v>
      </c>
    </row>
    <row r="135" spans="1:4" ht="30.75">
      <c r="A135" s="56" t="s">
        <v>706</v>
      </c>
      <c r="B135" s="54" t="s">
        <v>102</v>
      </c>
      <c r="C135" s="54" t="s">
        <v>707</v>
      </c>
      <c r="D135" s="55">
        <f>D136</f>
        <v>10457107.84</v>
      </c>
    </row>
    <row r="136" spans="1:4" ht="15">
      <c r="A136" s="57" t="s">
        <v>708</v>
      </c>
      <c r="B136" s="58" t="s">
        <v>102</v>
      </c>
      <c r="C136" s="58" t="s">
        <v>709</v>
      </c>
      <c r="D136" s="59">
        <f>9194500+1906000-570000-73392.16</f>
        <v>10457107.84</v>
      </c>
    </row>
    <row r="137" spans="1:4" ht="30.75">
      <c r="A137" s="50" t="s">
        <v>13</v>
      </c>
      <c r="B137" s="51" t="s">
        <v>151</v>
      </c>
      <c r="C137" s="51" t="s">
        <v>701</v>
      </c>
      <c r="D137" s="52">
        <f>D138+D176</f>
        <v>26408582.160000004</v>
      </c>
    </row>
    <row r="138" spans="1:4" ht="30.75">
      <c r="A138" s="53" t="s">
        <v>150</v>
      </c>
      <c r="B138" s="54" t="s">
        <v>269</v>
      </c>
      <c r="C138" s="54" t="s">
        <v>701</v>
      </c>
      <c r="D138" s="55">
        <f>D139+D161+D164+D167+D170+D173</f>
        <v>19086056.220000003</v>
      </c>
    </row>
    <row r="139" spans="1:4" ht="46.5">
      <c r="A139" s="56" t="s">
        <v>2</v>
      </c>
      <c r="B139" s="54" t="s">
        <v>152</v>
      </c>
      <c r="C139" s="54" t="s">
        <v>701</v>
      </c>
      <c r="D139" s="55">
        <f>D140+D147+D154</f>
        <v>18235441.6</v>
      </c>
    </row>
    <row r="140" spans="1:4" ht="30.75">
      <c r="A140" s="56" t="s">
        <v>14</v>
      </c>
      <c r="B140" s="54" t="s">
        <v>153</v>
      </c>
      <c r="C140" s="54" t="s">
        <v>701</v>
      </c>
      <c r="D140" s="55">
        <f>D141+D143+D145</f>
        <v>8209722.9799999995</v>
      </c>
    </row>
    <row r="141" spans="1:4" ht="78">
      <c r="A141" s="56" t="s">
        <v>715</v>
      </c>
      <c r="B141" s="54" t="s">
        <v>153</v>
      </c>
      <c r="C141" s="54" t="s">
        <v>716</v>
      </c>
      <c r="D141" s="55">
        <f>D142</f>
        <v>5877353.84</v>
      </c>
    </row>
    <row r="142" spans="1:4" ht="15">
      <c r="A142" s="57" t="s">
        <v>717</v>
      </c>
      <c r="B142" s="58" t="s">
        <v>153</v>
      </c>
      <c r="C142" s="58" t="s">
        <v>718</v>
      </c>
      <c r="D142" s="59">
        <f>5208000+1208560-260000-279206.16</f>
        <v>5877353.84</v>
      </c>
    </row>
    <row r="143" spans="1:4" ht="30.75">
      <c r="A143" s="56" t="s">
        <v>702</v>
      </c>
      <c r="B143" s="54" t="s">
        <v>153</v>
      </c>
      <c r="C143" s="54" t="s">
        <v>703</v>
      </c>
      <c r="D143" s="55">
        <f>D144</f>
        <v>1977569.14</v>
      </c>
    </row>
    <row r="144" spans="1:4" ht="30.75">
      <c r="A144" s="57" t="s">
        <v>704</v>
      </c>
      <c r="B144" s="58" t="s">
        <v>153</v>
      </c>
      <c r="C144" s="58" t="s">
        <v>705</v>
      </c>
      <c r="D144" s="59">
        <f>1393100+50000+200000+250000+144240.36-16919.86-7449.98-35401.38</f>
        <v>1977569.14</v>
      </c>
    </row>
    <row r="145" spans="1:4" ht="15">
      <c r="A145" s="56" t="s">
        <v>719</v>
      </c>
      <c r="B145" s="54" t="s">
        <v>153</v>
      </c>
      <c r="C145" s="54" t="s">
        <v>720</v>
      </c>
      <c r="D145" s="55">
        <f>D146</f>
        <v>354800</v>
      </c>
    </row>
    <row r="146" spans="1:4" ht="15">
      <c r="A146" s="56" t="s">
        <v>723</v>
      </c>
      <c r="B146" s="54" t="s">
        <v>153</v>
      </c>
      <c r="C146" s="54" t="s">
        <v>724</v>
      </c>
      <c r="D146" s="55">
        <v>354800</v>
      </c>
    </row>
    <row r="147" spans="1:4" ht="15">
      <c r="A147" s="56" t="s">
        <v>15</v>
      </c>
      <c r="B147" s="54" t="s">
        <v>154</v>
      </c>
      <c r="C147" s="54" t="s">
        <v>701</v>
      </c>
      <c r="D147" s="55">
        <f>D148+D150+D152</f>
        <v>1739100.09</v>
      </c>
    </row>
    <row r="148" spans="1:4" ht="78">
      <c r="A148" s="56" t="s">
        <v>715</v>
      </c>
      <c r="B148" s="54" t="s">
        <v>154</v>
      </c>
      <c r="C148" s="54" t="s">
        <v>716</v>
      </c>
      <c r="D148" s="55">
        <f>D149</f>
        <v>1434780.06</v>
      </c>
    </row>
    <row r="149" spans="1:4" ht="15">
      <c r="A149" s="57" t="s">
        <v>717</v>
      </c>
      <c r="B149" s="58" t="s">
        <v>154</v>
      </c>
      <c r="C149" s="58" t="s">
        <v>718</v>
      </c>
      <c r="D149" s="59">
        <f>1302000-350000+498000-15219.94</f>
        <v>1434780.06</v>
      </c>
    </row>
    <row r="150" spans="1:4" ht="30.75">
      <c r="A150" s="56" t="s">
        <v>702</v>
      </c>
      <c r="B150" s="54" t="s">
        <v>154</v>
      </c>
      <c r="C150" s="54" t="s">
        <v>703</v>
      </c>
      <c r="D150" s="55">
        <f>D151</f>
        <v>291320.03</v>
      </c>
    </row>
    <row r="151" spans="1:4" ht="30.75">
      <c r="A151" s="57" t="s">
        <v>704</v>
      </c>
      <c r="B151" s="58" t="s">
        <v>154</v>
      </c>
      <c r="C151" s="58" t="s">
        <v>705</v>
      </c>
      <c r="D151" s="59">
        <f>319334+350000-378013.97</f>
        <v>291320.03</v>
      </c>
    </row>
    <row r="152" spans="1:4" ht="15">
      <c r="A152" s="56" t="s">
        <v>719</v>
      </c>
      <c r="B152" s="54" t="s">
        <v>154</v>
      </c>
      <c r="C152" s="54" t="s">
        <v>720</v>
      </c>
      <c r="D152" s="55">
        <f>D153</f>
        <v>13000</v>
      </c>
    </row>
    <row r="153" spans="1:4" ht="15">
      <c r="A153" s="56" t="s">
        <v>723</v>
      </c>
      <c r="B153" s="54" t="s">
        <v>154</v>
      </c>
      <c r="C153" s="54" t="s">
        <v>724</v>
      </c>
      <c r="D153" s="55">
        <v>13000</v>
      </c>
    </row>
    <row r="154" spans="1:4" ht="15">
      <c r="A154" s="56" t="s">
        <v>16</v>
      </c>
      <c r="B154" s="54" t="s">
        <v>155</v>
      </c>
      <c r="C154" s="54" t="s">
        <v>701</v>
      </c>
      <c r="D154" s="55">
        <f>D155+D157+D159</f>
        <v>8286618.529999999</v>
      </c>
    </row>
    <row r="155" spans="1:4" ht="78">
      <c r="A155" s="56" t="s">
        <v>715</v>
      </c>
      <c r="B155" s="54" t="s">
        <v>155</v>
      </c>
      <c r="C155" s="54" t="s">
        <v>716</v>
      </c>
      <c r="D155" s="70">
        <f>D156</f>
        <v>6680776.249999999</v>
      </c>
    </row>
    <row r="156" spans="1:4" ht="15">
      <c r="A156" s="57" t="s">
        <v>717</v>
      </c>
      <c r="B156" s="58" t="s">
        <v>155</v>
      </c>
      <c r="C156" s="58" t="s">
        <v>718</v>
      </c>
      <c r="D156" s="71">
        <f>5745100-9090-2526.24+0.02+791340+155952.47</f>
        <v>6680776.249999999</v>
      </c>
    </row>
    <row r="157" spans="1:4" ht="30.75">
      <c r="A157" s="56" t="s">
        <v>702</v>
      </c>
      <c r="B157" s="54" t="s">
        <v>155</v>
      </c>
      <c r="C157" s="54" t="s">
        <v>703</v>
      </c>
      <c r="D157" s="70">
        <f>D158</f>
        <v>1540842.2800000003</v>
      </c>
    </row>
    <row r="158" spans="1:4" ht="30.75">
      <c r="A158" s="57" t="s">
        <v>704</v>
      </c>
      <c r="B158" s="58" t="s">
        <v>155</v>
      </c>
      <c r="C158" s="58" t="s">
        <v>705</v>
      </c>
      <c r="D158" s="71">
        <f>1792500-18180-5052.24-4518.44+0.01-32040.93-191866.12</f>
        <v>1540842.2800000003</v>
      </c>
    </row>
    <row r="159" spans="1:4" ht="15">
      <c r="A159" s="56" t="s">
        <v>719</v>
      </c>
      <c r="B159" s="54" t="s">
        <v>155</v>
      </c>
      <c r="C159" s="54" t="s">
        <v>720</v>
      </c>
      <c r="D159" s="70">
        <f>D160</f>
        <v>65000</v>
      </c>
    </row>
    <row r="160" spans="1:4" ht="15">
      <c r="A160" s="56" t="s">
        <v>723</v>
      </c>
      <c r="B160" s="54" t="s">
        <v>155</v>
      </c>
      <c r="C160" s="54" t="s">
        <v>724</v>
      </c>
      <c r="D160" s="70">
        <f>100000-35000</f>
        <v>65000</v>
      </c>
    </row>
    <row r="161" spans="1:4" ht="15">
      <c r="A161" s="60" t="s">
        <v>231</v>
      </c>
      <c r="B161" s="54" t="s">
        <v>680</v>
      </c>
      <c r="C161" s="54" t="s">
        <v>701</v>
      </c>
      <c r="D161" s="70">
        <f>D162</f>
        <v>400000</v>
      </c>
    </row>
    <row r="162" spans="1:4" ht="30.75">
      <c r="A162" s="56" t="s">
        <v>702</v>
      </c>
      <c r="B162" s="54" t="s">
        <v>680</v>
      </c>
      <c r="C162" s="54" t="s">
        <v>703</v>
      </c>
      <c r="D162" s="70">
        <f>D163</f>
        <v>400000</v>
      </c>
    </row>
    <row r="163" spans="1:4" ht="30.75">
      <c r="A163" s="56" t="s">
        <v>704</v>
      </c>
      <c r="B163" s="54" t="s">
        <v>680</v>
      </c>
      <c r="C163" s="54" t="s">
        <v>705</v>
      </c>
      <c r="D163" s="70">
        <v>400000</v>
      </c>
    </row>
    <row r="164" spans="1:4" ht="46.5">
      <c r="A164" s="56" t="s">
        <v>607</v>
      </c>
      <c r="B164" s="54" t="s">
        <v>606</v>
      </c>
      <c r="C164" s="54" t="s">
        <v>701</v>
      </c>
      <c r="D164" s="70">
        <f>D165</f>
        <v>146096.18</v>
      </c>
    </row>
    <row r="165" spans="1:4" ht="30.75">
      <c r="A165" s="56" t="s">
        <v>702</v>
      </c>
      <c r="B165" s="54" t="s">
        <v>606</v>
      </c>
      <c r="C165" s="54" t="s">
        <v>703</v>
      </c>
      <c r="D165" s="70">
        <f>D166</f>
        <v>146096.18</v>
      </c>
    </row>
    <row r="166" spans="1:4" ht="30.75">
      <c r="A166" s="56" t="s">
        <v>704</v>
      </c>
      <c r="B166" s="54" t="s">
        <v>606</v>
      </c>
      <c r="C166" s="54" t="s">
        <v>705</v>
      </c>
      <c r="D166" s="70">
        <v>146096.18</v>
      </c>
    </row>
    <row r="167" spans="1:4" ht="46.5">
      <c r="A167" s="72" t="s">
        <v>567</v>
      </c>
      <c r="B167" s="65" t="s">
        <v>472</v>
      </c>
      <c r="C167" s="54" t="s">
        <v>701</v>
      </c>
      <c r="D167" s="70">
        <f>D168</f>
        <v>100000</v>
      </c>
    </row>
    <row r="168" spans="1:4" ht="78">
      <c r="A168" s="56" t="s">
        <v>715</v>
      </c>
      <c r="B168" s="65" t="s">
        <v>472</v>
      </c>
      <c r="C168" s="54" t="s">
        <v>716</v>
      </c>
      <c r="D168" s="70">
        <f>D169</f>
        <v>100000</v>
      </c>
    </row>
    <row r="169" spans="1:4" ht="15">
      <c r="A169" s="56" t="s">
        <v>717</v>
      </c>
      <c r="B169" s="65" t="s">
        <v>472</v>
      </c>
      <c r="C169" s="54" t="s">
        <v>718</v>
      </c>
      <c r="D169" s="70">
        <f>6981.56+2108.44+2526.24+88383.78-0.02</f>
        <v>100000</v>
      </c>
    </row>
    <row r="170" spans="1:4" ht="30.75">
      <c r="A170" s="72" t="s">
        <v>568</v>
      </c>
      <c r="B170" s="65" t="s">
        <v>473</v>
      </c>
      <c r="C170" s="54" t="s">
        <v>701</v>
      </c>
      <c r="D170" s="70">
        <f>D171</f>
        <v>199999.99999999997</v>
      </c>
    </row>
    <row r="171" spans="1:4" ht="30.75">
      <c r="A171" s="56" t="s">
        <v>702</v>
      </c>
      <c r="B171" s="65" t="s">
        <v>473</v>
      </c>
      <c r="C171" s="54" t="s">
        <v>703</v>
      </c>
      <c r="D171" s="70">
        <f>D172</f>
        <v>199999.99999999997</v>
      </c>
    </row>
    <row r="172" spans="1:4" ht="30.75">
      <c r="A172" s="56" t="s">
        <v>704</v>
      </c>
      <c r="B172" s="65" t="s">
        <v>473</v>
      </c>
      <c r="C172" s="54" t="s">
        <v>705</v>
      </c>
      <c r="D172" s="70">
        <f>18180+5052.24+176767.77-0.01</f>
        <v>199999.99999999997</v>
      </c>
    </row>
    <row r="173" spans="1:4" ht="46.5">
      <c r="A173" s="56" t="s">
        <v>662</v>
      </c>
      <c r="B173" s="65" t="s">
        <v>660</v>
      </c>
      <c r="C173" s="54" t="s">
        <v>701</v>
      </c>
      <c r="D173" s="70">
        <f>D174</f>
        <v>4518.44</v>
      </c>
    </row>
    <row r="174" spans="1:4" ht="30.75">
      <c r="A174" s="56" t="s">
        <v>702</v>
      </c>
      <c r="B174" s="65" t="s">
        <v>660</v>
      </c>
      <c r="C174" s="54" t="s">
        <v>703</v>
      </c>
      <c r="D174" s="70">
        <f>D175</f>
        <v>4518.44</v>
      </c>
    </row>
    <row r="175" spans="1:4" ht="30.75">
      <c r="A175" s="56" t="s">
        <v>704</v>
      </c>
      <c r="B175" s="65" t="s">
        <v>660</v>
      </c>
      <c r="C175" s="54" t="s">
        <v>705</v>
      </c>
      <c r="D175" s="70">
        <v>4518.44</v>
      </c>
    </row>
    <row r="176" spans="1:4" ht="15">
      <c r="A176" s="53" t="s">
        <v>646</v>
      </c>
      <c r="B176" s="54" t="s">
        <v>645</v>
      </c>
      <c r="C176" s="54" t="s">
        <v>701</v>
      </c>
      <c r="D176" s="70">
        <f>D177+D180+D183</f>
        <v>7322525.94</v>
      </c>
    </row>
    <row r="177" spans="1:4" ht="46.5">
      <c r="A177" s="72" t="s">
        <v>648</v>
      </c>
      <c r="B177" s="54" t="s">
        <v>647</v>
      </c>
      <c r="C177" s="54" t="s">
        <v>701</v>
      </c>
      <c r="D177" s="55">
        <f>D178</f>
        <v>4761894.13</v>
      </c>
    </row>
    <row r="178" spans="1:4" ht="30.75">
      <c r="A178" s="56" t="s">
        <v>702</v>
      </c>
      <c r="B178" s="54" t="s">
        <v>647</v>
      </c>
      <c r="C178" s="54" t="s">
        <v>703</v>
      </c>
      <c r="D178" s="55">
        <f>D179</f>
        <v>4761894.13</v>
      </c>
    </row>
    <row r="179" spans="1:4" ht="30.75">
      <c r="A179" s="56" t="s">
        <v>704</v>
      </c>
      <c r="B179" s="54" t="s">
        <v>647</v>
      </c>
      <c r="C179" s="54" t="s">
        <v>705</v>
      </c>
      <c r="D179" s="55">
        <f>4906134.49-144240.36</f>
        <v>4761894.13</v>
      </c>
    </row>
    <row r="180" spans="1:4" ht="15">
      <c r="A180" s="73" t="s">
        <v>658</v>
      </c>
      <c r="B180" s="54" t="s">
        <v>657</v>
      </c>
      <c r="C180" s="54" t="s">
        <v>701</v>
      </c>
      <c r="D180" s="55">
        <f>D181</f>
        <v>2483812.86</v>
      </c>
    </row>
    <row r="181" spans="1:4" ht="30.75">
      <c r="A181" s="56" t="s">
        <v>702</v>
      </c>
      <c r="B181" s="54" t="s">
        <v>657</v>
      </c>
      <c r="C181" s="54" t="s">
        <v>703</v>
      </c>
      <c r="D181" s="55">
        <f>D182</f>
        <v>2483812.86</v>
      </c>
    </row>
    <row r="182" spans="1:4" ht="30.75">
      <c r="A182" s="56" t="s">
        <v>704</v>
      </c>
      <c r="B182" s="54" t="s">
        <v>657</v>
      </c>
      <c r="C182" s="54" t="s">
        <v>705</v>
      </c>
      <c r="D182" s="55">
        <v>2483812.86</v>
      </c>
    </row>
    <row r="183" spans="1:4" ht="30.75">
      <c r="A183" s="74" t="s">
        <v>661</v>
      </c>
      <c r="B183" s="54" t="s">
        <v>659</v>
      </c>
      <c r="C183" s="54" t="s">
        <v>701</v>
      </c>
      <c r="D183" s="70">
        <f>D184</f>
        <v>76818.95</v>
      </c>
    </row>
    <row r="184" spans="1:4" ht="30.75">
      <c r="A184" s="56" t="s">
        <v>702</v>
      </c>
      <c r="B184" s="54" t="s">
        <v>659</v>
      </c>
      <c r="C184" s="54" t="s">
        <v>703</v>
      </c>
      <c r="D184" s="70">
        <f>D185</f>
        <v>76818.95</v>
      </c>
    </row>
    <row r="185" spans="1:4" ht="30.75">
      <c r="A185" s="56" t="s">
        <v>704</v>
      </c>
      <c r="B185" s="54" t="s">
        <v>659</v>
      </c>
      <c r="C185" s="54" t="s">
        <v>705</v>
      </c>
      <c r="D185" s="70">
        <v>76818.95</v>
      </c>
    </row>
    <row r="186" spans="1:4" ht="46.5">
      <c r="A186" s="50" t="s">
        <v>474</v>
      </c>
      <c r="B186" s="51" t="s">
        <v>146</v>
      </c>
      <c r="C186" s="51" t="s">
        <v>701</v>
      </c>
      <c r="D186" s="52">
        <f>D187+D215</f>
        <v>42653415.24</v>
      </c>
    </row>
    <row r="187" spans="1:4" ht="46.5">
      <c r="A187" s="53" t="s">
        <v>145</v>
      </c>
      <c r="B187" s="54" t="s">
        <v>268</v>
      </c>
      <c r="C187" s="54" t="s">
        <v>701</v>
      </c>
      <c r="D187" s="55">
        <f>D188+D193+D196+D206+D209+D212</f>
        <v>42453415.24</v>
      </c>
    </row>
    <row r="188" spans="1:4" ht="15">
      <c r="A188" s="56" t="s">
        <v>17</v>
      </c>
      <c r="B188" s="54" t="s">
        <v>147</v>
      </c>
      <c r="C188" s="54" t="s">
        <v>701</v>
      </c>
      <c r="D188" s="55">
        <f>D189+D191</f>
        <v>10302906.23</v>
      </c>
    </row>
    <row r="189" spans="1:4" ht="78">
      <c r="A189" s="56" t="s">
        <v>715</v>
      </c>
      <c r="B189" s="54" t="s">
        <v>147</v>
      </c>
      <c r="C189" s="54" t="s">
        <v>716</v>
      </c>
      <c r="D189" s="55">
        <f>D190</f>
        <v>6139631.03</v>
      </c>
    </row>
    <row r="190" spans="1:4" ht="15">
      <c r="A190" s="57" t="s">
        <v>717</v>
      </c>
      <c r="B190" s="58" t="s">
        <v>147</v>
      </c>
      <c r="C190" s="58" t="s">
        <v>718</v>
      </c>
      <c r="D190" s="59">
        <f>3906000+765100+260000+1208531.03</f>
        <v>6139631.03</v>
      </c>
    </row>
    <row r="191" spans="1:4" ht="30.75">
      <c r="A191" s="56" t="s">
        <v>706</v>
      </c>
      <c r="B191" s="54" t="s">
        <v>147</v>
      </c>
      <c r="C191" s="54" t="s">
        <v>707</v>
      </c>
      <c r="D191" s="55">
        <f>D192</f>
        <v>4163275.2</v>
      </c>
    </row>
    <row r="192" spans="1:4" ht="15">
      <c r="A192" s="57" t="s">
        <v>708</v>
      </c>
      <c r="B192" s="58" t="s">
        <v>147</v>
      </c>
      <c r="C192" s="58" t="s">
        <v>709</v>
      </c>
      <c r="D192" s="59">
        <f>2604000+764000+570000+225275.2</f>
        <v>4163275.2</v>
      </c>
    </row>
    <row r="193" spans="1:4" ht="30.75">
      <c r="A193" s="56" t="s">
        <v>156</v>
      </c>
      <c r="B193" s="54" t="s">
        <v>157</v>
      </c>
      <c r="C193" s="54" t="s">
        <v>701</v>
      </c>
      <c r="D193" s="55">
        <f>D194</f>
        <v>2084617.35</v>
      </c>
    </row>
    <row r="194" spans="1:4" ht="30.75">
      <c r="A194" s="56" t="s">
        <v>702</v>
      </c>
      <c r="B194" s="54" t="s">
        <v>157</v>
      </c>
      <c r="C194" s="54" t="s">
        <v>703</v>
      </c>
      <c r="D194" s="55">
        <f>D195</f>
        <v>2084617.35</v>
      </c>
    </row>
    <row r="195" spans="1:4" ht="30.75">
      <c r="A195" s="57" t="s">
        <v>704</v>
      </c>
      <c r="B195" s="58" t="s">
        <v>157</v>
      </c>
      <c r="C195" s="58" t="s">
        <v>705</v>
      </c>
      <c r="D195" s="59">
        <f>1073182.98+767247.01+16919.86+227267.5</f>
        <v>2084617.35</v>
      </c>
    </row>
    <row r="196" spans="1:4" ht="46.5">
      <c r="A196" s="56" t="s">
        <v>2</v>
      </c>
      <c r="B196" s="54" t="s">
        <v>148</v>
      </c>
      <c r="C196" s="54" t="s">
        <v>701</v>
      </c>
      <c r="D196" s="55">
        <f>D197</f>
        <v>22880324.64</v>
      </c>
    </row>
    <row r="197" spans="1:4" ht="78">
      <c r="A197" s="56" t="s">
        <v>9</v>
      </c>
      <c r="B197" s="54" t="s">
        <v>149</v>
      </c>
      <c r="C197" s="54" t="s">
        <v>701</v>
      </c>
      <c r="D197" s="55">
        <f>D198+D200+D202+D204</f>
        <v>22880324.64</v>
      </c>
    </row>
    <row r="198" spans="1:4" ht="78">
      <c r="A198" s="56" t="s">
        <v>715</v>
      </c>
      <c r="B198" s="54" t="s">
        <v>149</v>
      </c>
      <c r="C198" s="54" t="s">
        <v>716</v>
      </c>
      <c r="D198" s="70">
        <f>D199</f>
        <v>19997503.15</v>
      </c>
    </row>
    <row r="199" spans="1:4" ht="15">
      <c r="A199" s="57" t="s">
        <v>717</v>
      </c>
      <c r="B199" s="58" t="s">
        <v>149</v>
      </c>
      <c r="C199" s="58" t="s">
        <v>718</v>
      </c>
      <c r="D199" s="71">
        <f>16926000+3155000-10000-73496.85</f>
        <v>19997503.15</v>
      </c>
    </row>
    <row r="200" spans="1:4" ht="30.75">
      <c r="A200" s="56" t="s">
        <v>702</v>
      </c>
      <c r="B200" s="54" t="s">
        <v>149</v>
      </c>
      <c r="C200" s="54" t="s">
        <v>703</v>
      </c>
      <c r="D200" s="70">
        <f>D201</f>
        <v>2857321.49</v>
      </c>
    </row>
    <row r="201" spans="1:4" ht="30.75">
      <c r="A201" s="57" t="s">
        <v>704</v>
      </c>
      <c r="B201" s="58" t="s">
        <v>149</v>
      </c>
      <c r="C201" s="58" t="s">
        <v>705</v>
      </c>
      <c r="D201" s="71">
        <f>3070000+50000+219500-482178.51</f>
        <v>2857321.49</v>
      </c>
    </row>
    <row r="202" spans="1:4" ht="15">
      <c r="A202" s="56" t="s">
        <v>726</v>
      </c>
      <c r="B202" s="54" t="s">
        <v>149</v>
      </c>
      <c r="C202" s="54" t="s">
        <v>727</v>
      </c>
      <c r="D202" s="70">
        <f>D203</f>
        <v>10000</v>
      </c>
    </row>
    <row r="203" spans="1:4" ht="30.75">
      <c r="A203" s="56" t="s">
        <v>728</v>
      </c>
      <c r="B203" s="54" t="s">
        <v>149</v>
      </c>
      <c r="C203" s="54" t="s">
        <v>729</v>
      </c>
      <c r="D203" s="70">
        <v>10000</v>
      </c>
    </row>
    <row r="204" spans="1:4" ht="15">
      <c r="A204" s="56" t="s">
        <v>719</v>
      </c>
      <c r="B204" s="54" t="s">
        <v>149</v>
      </c>
      <c r="C204" s="54" t="s">
        <v>720</v>
      </c>
      <c r="D204" s="70">
        <f>D205</f>
        <v>15500</v>
      </c>
    </row>
    <row r="205" spans="1:4" ht="15">
      <c r="A205" s="56" t="s">
        <v>723</v>
      </c>
      <c r="B205" s="54" t="s">
        <v>149</v>
      </c>
      <c r="C205" s="54" t="s">
        <v>724</v>
      </c>
      <c r="D205" s="70">
        <f>200000-184500</f>
        <v>15500</v>
      </c>
    </row>
    <row r="206" spans="1:4" ht="78">
      <c r="A206" s="53" t="s">
        <v>541</v>
      </c>
      <c r="B206" s="54" t="s">
        <v>285</v>
      </c>
      <c r="C206" s="54" t="s">
        <v>701</v>
      </c>
      <c r="D206" s="70">
        <f>D207</f>
        <v>6000000</v>
      </c>
    </row>
    <row r="207" spans="1:4" ht="30.75">
      <c r="A207" s="56" t="s">
        <v>702</v>
      </c>
      <c r="B207" s="54" t="s">
        <v>285</v>
      </c>
      <c r="C207" s="54" t="s">
        <v>703</v>
      </c>
      <c r="D207" s="70">
        <f>D208</f>
        <v>6000000</v>
      </c>
    </row>
    <row r="208" spans="1:4" ht="30.75">
      <c r="A208" s="56" t="s">
        <v>704</v>
      </c>
      <c r="B208" s="54" t="s">
        <v>285</v>
      </c>
      <c r="C208" s="54" t="s">
        <v>705</v>
      </c>
      <c r="D208" s="70">
        <v>6000000</v>
      </c>
    </row>
    <row r="209" spans="1:4" ht="15">
      <c r="A209" s="56" t="s">
        <v>234</v>
      </c>
      <c r="B209" s="54" t="s">
        <v>275</v>
      </c>
      <c r="C209" s="54" t="s">
        <v>701</v>
      </c>
      <c r="D209" s="55">
        <f>D210</f>
        <v>1000000</v>
      </c>
    </row>
    <row r="210" spans="1:4" ht="24" customHeight="1">
      <c r="A210" s="56" t="s">
        <v>738</v>
      </c>
      <c r="B210" s="54" t="s">
        <v>275</v>
      </c>
      <c r="C210" s="54" t="s">
        <v>739</v>
      </c>
      <c r="D210" s="55">
        <f>D211</f>
        <v>1000000</v>
      </c>
    </row>
    <row r="211" spans="1:4" ht="21" customHeight="1">
      <c r="A211" s="56" t="s">
        <v>740</v>
      </c>
      <c r="B211" s="54" t="s">
        <v>275</v>
      </c>
      <c r="C211" s="54" t="s">
        <v>741</v>
      </c>
      <c r="D211" s="55">
        <v>1000000</v>
      </c>
    </row>
    <row r="212" spans="1:4" ht="93">
      <c r="A212" s="64" t="s">
        <v>491</v>
      </c>
      <c r="B212" s="54" t="s">
        <v>490</v>
      </c>
      <c r="C212" s="54" t="s">
        <v>701</v>
      </c>
      <c r="D212" s="55">
        <f>D213</f>
        <v>185567.0199999998</v>
      </c>
    </row>
    <row r="213" spans="1:4" ht="30.75">
      <c r="A213" s="56" t="s">
        <v>702</v>
      </c>
      <c r="B213" s="54" t="s">
        <v>490</v>
      </c>
      <c r="C213" s="54" t="s">
        <v>703</v>
      </c>
      <c r="D213" s="55">
        <f>D214</f>
        <v>185567.0199999998</v>
      </c>
    </row>
    <row r="214" spans="1:4" ht="30.75">
      <c r="A214" s="56" t="s">
        <v>704</v>
      </c>
      <c r="B214" s="54" t="s">
        <v>490</v>
      </c>
      <c r="C214" s="54" t="s">
        <v>705</v>
      </c>
      <c r="D214" s="55">
        <f>2250000+250000-224002.99-250000-1073182.98-767247.01</f>
        <v>185567.0199999998</v>
      </c>
    </row>
    <row r="215" spans="1:4" ht="30.75">
      <c r="A215" s="56" t="s">
        <v>243</v>
      </c>
      <c r="B215" s="54" t="s">
        <v>245</v>
      </c>
      <c r="C215" s="54" t="s">
        <v>701</v>
      </c>
      <c r="D215" s="55">
        <f>D216</f>
        <v>200000</v>
      </c>
    </row>
    <row r="216" spans="1:4" ht="46.5">
      <c r="A216" s="75" t="s">
        <v>244</v>
      </c>
      <c r="B216" s="54" t="s">
        <v>246</v>
      </c>
      <c r="C216" s="54" t="s">
        <v>701</v>
      </c>
      <c r="D216" s="55">
        <f>D217</f>
        <v>200000</v>
      </c>
    </row>
    <row r="217" spans="1:4" ht="30.75">
      <c r="A217" s="56" t="s">
        <v>702</v>
      </c>
      <c r="B217" s="54" t="s">
        <v>246</v>
      </c>
      <c r="C217" s="54" t="s">
        <v>703</v>
      </c>
      <c r="D217" s="70">
        <f>D218</f>
        <v>200000</v>
      </c>
    </row>
    <row r="218" spans="1:4" ht="30.75">
      <c r="A218" s="56" t="s">
        <v>704</v>
      </c>
      <c r="B218" s="54" t="s">
        <v>246</v>
      </c>
      <c r="C218" s="54" t="s">
        <v>705</v>
      </c>
      <c r="D218" s="70">
        <v>200000</v>
      </c>
    </row>
    <row r="219" spans="1:4" ht="62.25">
      <c r="A219" s="50" t="s">
        <v>622</v>
      </c>
      <c r="B219" s="51" t="s">
        <v>225</v>
      </c>
      <c r="C219" s="51" t="s">
        <v>701</v>
      </c>
      <c r="D219" s="52">
        <f>D220</f>
        <v>1049362.65</v>
      </c>
    </row>
    <row r="220" spans="1:4" ht="78">
      <c r="A220" s="50" t="s">
        <v>623</v>
      </c>
      <c r="B220" s="51" t="s">
        <v>226</v>
      </c>
      <c r="C220" s="51" t="s">
        <v>701</v>
      </c>
      <c r="D220" s="52">
        <f>D221</f>
        <v>1049362.65</v>
      </c>
    </row>
    <row r="221" spans="1:4" ht="46.5">
      <c r="A221" s="53" t="s">
        <v>116</v>
      </c>
      <c r="B221" s="54" t="s">
        <v>227</v>
      </c>
      <c r="C221" s="54" t="s">
        <v>701</v>
      </c>
      <c r="D221" s="55">
        <f>D222</f>
        <v>1049362.65</v>
      </c>
    </row>
    <row r="222" spans="1:4" ht="30.75">
      <c r="A222" s="74" t="s">
        <v>641</v>
      </c>
      <c r="B222" s="76" t="s">
        <v>642</v>
      </c>
      <c r="C222" s="54" t="s">
        <v>701</v>
      </c>
      <c r="D222" s="55">
        <f>D223+D225+D227</f>
        <v>1049362.65</v>
      </c>
    </row>
    <row r="223" spans="1:4" ht="78">
      <c r="A223" s="56" t="s">
        <v>715</v>
      </c>
      <c r="B223" s="76" t="s">
        <v>642</v>
      </c>
      <c r="C223" s="54" t="s">
        <v>716</v>
      </c>
      <c r="D223" s="70">
        <f>D224</f>
        <v>926938.21</v>
      </c>
    </row>
    <row r="224" spans="1:4" ht="15">
      <c r="A224" s="56" t="s">
        <v>717</v>
      </c>
      <c r="B224" s="76" t="s">
        <v>642</v>
      </c>
      <c r="C224" s="54" t="s">
        <v>718</v>
      </c>
      <c r="D224" s="70">
        <f>1532000-228000-377061.79</f>
        <v>926938.21</v>
      </c>
    </row>
    <row r="225" spans="1:4" ht="30.75">
      <c r="A225" s="56" t="s">
        <v>702</v>
      </c>
      <c r="B225" s="76" t="s">
        <v>642</v>
      </c>
      <c r="C225" s="54" t="s">
        <v>703</v>
      </c>
      <c r="D225" s="70">
        <f>D226</f>
        <v>119817.44</v>
      </c>
    </row>
    <row r="226" spans="1:4" ht="30.75">
      <c r="A226" s="56" t="s">
        <v>704</v>
      </c>
      <c r="B226" s="76" t="s">
        <v>642</v>
      </c>
      <c r="C226" s="54" t="s">
        <v>705</v>
      </c>
      <c r="D226" s="70">
        <f>10000+228000-119825.56+1643</f>
        <v>119817.44</v>
      </c>
    </row>
    <row r="227" spans="1:4" ht="15">
      <c r="A227" s="56" t="s">
        <v>719</v>
      </c>
      <c r="B227" s="76" t="s">
        <v>642</v>
      </c>
      <c r="C227" s="54" t="s">
        <v>720</v>
      </c>
      <c r="D227" s="70">
        <f>D228</f>
        <v>2607</v>
      </c>
    </row>
    <row r="228" spans="1:4" ht="15">
      <c r="A228" s="56" t="s">
        <v>723</v>
      </c>
      <c r="B228" s="76" t="s">
        <v>642</v>
      </c>
      <c r="C228" s="54" t="s">
        <v>724</v>
      </c>
      <c r="D228" s="70">
        <f>4250-1643</f>
        <v>2607</v>
      </c>
    </row>
    <row r="229" spans="1:4" ht="46.5">
      <c r="A229" s="50" t="s">
        <v>742</v>
      </c>
      <c r="B229" s="51" t="s">
        <v>108</v>
      </c>
      <c r="C229" s="51" t="s">
        <v>701</v>
      </c>
      <c r="D229" s="52">
        <f>D230</f>
        <v>3532048.25</v>
      </c>
    </row>
    <row r="230" spans="1:4" ht="62.25">
      <c r="A230" s="50" t="s">
        <v>743</v>
      </c>
      <c r="B230" s="51" t="s">
        <v>109</v>
      </c>
      <c r="C230" s="51" t="s">
        <v>701</v>
      </c>
      <c r="D230" s="52">
        <f>D231+D235+D239</f>
        <v>3532048.25</v>
      </c>
    </row>
    <row r="231" spans="1:4" ht="46.5">
      <c r="A231" s="53" t="s">
        <v>210</v>
      </c>
      <c r="B231" s="54" t="s">
        <v>110</v>
      </c>
      <c r="C231" s="54" t="s">
        <v>701</v>
      </c>
      <c r="D231" s="55">
        <f>D232</f>
        <v>250000</v>
      </c>
    </row>
    <row r="232" spans="1:4" ht="46.5">
      <c r="A232" s="56" t="s">
        <v>19</v>
      </c>
      <c r="B232" s="54" t="s">
        <v>111</v>
      </c>
      <c r="C232" s="54" t="s">
        <v>701</v>
      </c>
      <c r="D232" s="55">
        <f>D233</f>
        <v>250000</v>
      </c>
    </row>
    <row r="233" spans="1:4" ht="30.75">
      <c r="A233" s="56" t="s">
        <v>706</v>
      </c>
      <c r="B233" s="54" t="s">
        <v>111</v>
      </c>
      <c r="C233" s="54" t="s">
        <v>707</v>
      </c>
      <c r="D233" s="70">
        <f>D234</f>
        <v>250000</v>
      </c>
    </row>
    <row r="234" spans="1:4" ht="46.5">
      <c r="A234" s="56" t="s">
        <v>744</v>
      </c>
      <c r="B234" s="54" t="s">
        <v>111</v>
      </c>
      <c r="C234" s="54" t="s">
        <v>745</v>
      </c>
      <c r="D234" s="70">
        <v>250000</v>
      </c>
    </row>
    <row r="235" spans="1:4" ht="15">
      <c r="A235" s="53" t="s">
        <v>112</v>
      </c>
      <c r="B235" s="54" t="s">
        <v>113</v>
      </c>
      <c r="C235" s="54" t="s">
        <v>701</v>
      </c>
      <c r="D235" s="55">
        <f>D236</f>
        <v>3043048.25</v>
      </c>
    </row>
    <row r="236" spans="1:4" ht="15">
      <c r="A236" s="56" t="s">
        <v>20</v>
      </c>
      <c r="B236" s="54" t="s">
        <v>114</v>
      </c>
      <c r="C236" s="54" t="s">
        <v>701</v>
      </c>
      <c r="D236" s="55">
        <f>D237</f>
        <v>3043048.25</v>
      </c>
    </row>
    <row r="237" spans="1:4" ht="15">
      <c r="A237" s="56" t="s">
        <v>726</v>
      </c>
      <c r="B237" s="54" t="s">
        <v>114</v>
      </c>
      <c r="C237" s="54" t="s">
        <v>727</v>
      </c>
      <c r="D237" s="70">
        <f>D238</f>
        <v>3043048.25</v>
      </c>
    </row>
    <row r="238" spans="1:4" ht="30.75">
      <c r="A238" s="56" t="s">
        <v>736</v>
      </c>
      <c r="B238" s="54" t="s">
        <v>114</v>
      </c>
      <c r="C238" s="54" t="s">
        <v>737</v>
      </c>
      <c r="D238" s="70">
        <f>2700000+343048.25</f>
        <v>3043048.25</v>
      </c>
    </row>
    <row r="239" spans="1:4" ht="30.75">
      <c r="A239" s="53" t="s">
        <v>295</v>
      </c>
      <c r="B239" s="54" t="s">
        <v>294</v>
      </c>
      <c r="C239" s="54" t="s">
        <v>701</v>
      </c>
      <c r="D239" s="70">
        <f>D240</f>
        <v>239000</v>
      </c>
    </row>
    <row r="240" spans="1:4" ht="15">
      <c r="A240" s="56" t="s">
        <v>296</v>
      </c>
      <c r="B240" s="54" t="s">
        <v>297</v>
      </c>
      <c r="C240" s="54" t="s">
        <v>701</v>
      </c>
      <c r="D240" s="70">
        <f>D241+D243</f>
        <v>239000</v>
      </c>
    </row>
    <row r="241" spans="1:4" ht="30.75">
      <c r="A241" s="56" t="s">
        <v>702</v>
      </c>
      <c r="B241" s="54" t="s">
        <v>297</v>
      </c>
      <c r="C241" s="54" t="s">
        <v>703</v>
      </c>
      <c r="D241" s="70">
        <f>D242</f>
        <v>185000</v>
      </c>
    </row>
    <row r="242" spans="1:4" ht="30.75">
      <c r="A242" s="56" t="s">
        <v>704</v>
      </c>
      <c r="B242" s="54" t="s">
        <v>297</v>
      </c>
      <c r="C242" s="54" t="s">
        <v>705</v>
      </c>
      <c r="D242" s="70">
        <f>62905+60855+10000+51240</f>
        <v>185000</v>
      </c>
    </row>
    <row r="243" spans="1:4" ht="15">
      <c r="A243" s="56" t="s">
        <v>726</v>
      </c>
      <c r="B243" s="54" t="s">
        <v>297</v>
      </c>
      <c r="C243" s="54" t="s">
        <v>727</v>
      </c>
      <c r="D243" s="70">
        <f>D244</f>
        <v>54000</v>
      </c>
    </row>
    <row r="244" spans="1:4" ht="18" customHeight="1">
      <c r="A244" s="56" t="s">
        <v>746</v>
      </c>
      <c r="B244" s="54" t="s">
        <v>297</v>
      </c>
      <c r="C244" s="54" t="s">
        <v>731</v>
      </c>
      <c r="D244" s="70">
        <v>54000</v>
      </c>
    </row>
    <row r="245" spans="1:4" ht="78">
      <c r="A245" s="77" t="s">
        <v>502</v>
      </c>
      <c r="B245" s="51" t="s">
        <v>178</v>
      </c>
      <c r="C245" s="51" t="s">
        <v>701</v>
      </c>
      <c r="D245" s="52">
        <f>D246</f>
        <v>9203548.05</v>
      </c>
    </row>
    <row r="246" spans="1:4" ht="78">
      <c r="A246" s="77" t="s">
        <v>503</v>
      </c>
      <c r="B246" s="51" t="s">
        <v>179</v>
      </c>
      <c r="C246" s="51" t="s">
        <v>701</v>
      </c>
      <c r="D246" s="52">
        <f>D247+D260</f>
        <v>9203548.05</v>
      </c>
    </row>
    <row r="247" spans="1:4" ht="46.5">
      <c r="A247" s="53" t="s">
        <v>177</v>
      </c>
      <c r="B247" s="54" t="s">
        <v>180</v>
      </c>
      <c r="C247" s="54" t="s">
        <v>701</v>
      </c>
      <c r="D247" s="55">
        <f>D248+D251+D254+D257</f>
        <v>6603548.050000001</v>
      </c>
    </row>
    <row r="248" spans="1:4" ht="46.5">
      <c r="A248" s="56" t="s">
        <v>21</v>
      </c>
      <c r="B248" s="54" t="s">
        <v>181</v>
      </c>
      <c r="C248" s="54" t="s">
        <v>701</v>
      </c>
      <c r="D248" s="55">
        <f>D249</f>
        <v>703235.73</v>
      </c>
    </row>
    <row r="249" spans="1:4" ht="30.75">
      <c r="A249" s="56" t="s">
        <v>702</v>
      </c>
      <c r="B249" s="54" t="s">
        <v>181</v>
      </c>
      <c r="C249" s="54" t="s">
        <v>703</v>
      </c>
      <c r="D249" s="70">
        <f>D250</f>
        <v>703235.73</v>
      </c>
    </row>
    <row r="250" spans="1:4" ht="30.75">
      <c r="A250" s="56" t="s">
        <v>704</v>
      </c>
      <c r="B250" s="54" t="s">
        <v>181</v>
      </c>
      <c r="C250" s="54" t="s">
        <v>705</v>
      </c>
      <c r="D250" s="70">
        <f>200000+200000+1500000-126764.83+1822907.56-1792907-300000-800000</f>
        <v>703235.73</v>
      </c>
    </row>
    <row r="251" spans="1:4" ht="46.5">
      <c r="A251" s="78" t="s">
        <v>688</v>
      </c>
      <c r="B251" s="54" t="s">
        <v>684</v>
      </c>
      <c r="C251" s="54" t="s">
        <v>701</v>
      </c>
      <c r="D251" s="70">
        <f>D252</f>
        <v>1792907</v>
      </c>
    </row>
    <row r="252" spans="1:4" ht="30.75">
      <c r="A252" s="56" t="s">
        <v>702</v>
      </c>
      <c r="B252" s="54" t="s">
        <v>684</v>
      </c>
      <c r="C252" s="54" t="s">
        <v>703</v>
      </c>
      <c r="D252" s="70">
        <f>D253</f>
        <v>1792907</v>
      </c>
    </row>
    <row r="253" spans="1:4" ht="30.75">
      <c r="A253" s="56" t="s">
        <v>704</v>
      </c>
      <c r="B253" s="54" t="s">
        <v>684</v>
      </c>
      <c r="C253" s="54" t="s">
        <v>705</v>
      </c>
      <c r="D253" s="70">
        <f>18578+1774329</f>
        <v>1792907</v>
      </c>
    </row>
    <row r="254" spans="1:4" ht="93">
      <c r="A254" s="79" t="s">
        <v>747</v>
      </c>
      <c r="B254" s="54" t="s">
        <v>608</v>
      </c>
      <c r="C254" s="54" t="s">
        <v>701</v>
      </c>
      <c r="D254" s="70">
        <f>D255</f>
        <v>3984183.16</v>
      </c>
    </row>
    <row r="255" spans="1:4" ht="30.75">
      <c r="A255" s="56" t="s">
        <v>702</v>
      </c>
      <c r="B255" s="54" t="s">
        <v>608</v>
      </c>
      <c r="C255" s="54" t="s">
        <v>703</v>
      </c>
      <c r="D255" s="70">
        <f>D256</f>
        <v>3984183.16</v>
      </c>
    </row>
    <row r="256" spans="1:4" ht="30.75">
      <c r="A256" s="56" t="s">
        <v>704</v>
      </c>
      <c r="B256" s="54" t="s">
        <v>608</v>
      </c>
      <c r="C256" s="54" t="s">
        <v>705</v>
      </c>
      <c r="D256" s="70">
        <f>2000000+2098729.37-114546.21</f>
        <v>3984183.16</v>
      </c>
    </row>
    <row r="257" spans="1:4" ht="93">
      <c r="A257" s="79" t="s">
        <v>748</v>
      </c>
      <c r="B257" s="54" t="s">
        <v>749</v>
      </c>
      <c r="C257" s="54" t="s">
        <v>701</v>
      </c>
      <c r="D257" s="70">
        <f>D258</f>
        <v>123222.16</v>
      </c>
    </row>
    <row r="258" spans="1:4" ht="30.75">
      <c r="A258" s="56" t="s">
        <v>702</v>
      </c>
      <c r="B258" s="54" t="s">
        <v>749</v>
      </c>
      <c r="C258" s="54" t="s">
        <v>703</v>
      </c>
      <c r="D258" s="70">
        <f>D259</f>
        <v>123222.16</v>
      </c>
    </row>
    <row r="259" spans="1:4" ht="30.75">
      <c r="A259" s="56" t="s">
        <v>704</v>
      </c>
      <c r="B259" s="54" t="s">
        <v>749</v>
      </c>
      <c r="C259" s="54" t="s">
        <v>705</v>
      </c>
      <c r="D259" s="70">
        <f>126764.83-3542.67</f>
        <v>123222.16</v>
      </c>
    </row>
    <row r="260" spans="1:4" ht="46.5">
      <c r="A260" s="56" t="s">
        <v>750</v>
      </c>
      <c r="B260" s="54" t="s">
        <v>751</v>
      </c>
      <c r="C260" s="54" t="s">
        <v>701</v>
      </c>
      <c r="D260" s="70">
        <f>D261</f>
        <v>2600000</v>
      </c>
    </row>
    <row r="261" spans="1:4" ht="30.75">
      <c r="A261" s="56" t="s">
        <v>752</v>
      </c>
      <c r="B261" s="54" t="s">
        <v>753</v>
      </c>
      <c r="C261" s="54" t="s">
        <v>701</v>
      </c>
      <c r="D261" s="70">
        <f>D262</f>
        <v>2600000</v>
      </c>
    </row>
    <row r="262" spans="1:4" ht="15">
      <c r="A262" s="56" t="s">
        <v>726</v>
      </c>
      <c r="B262" s="54" t="s">
        <v>753</v>
      </c>
      <c r="C262" s="54" t="s">
        <v>727</v>
      </c>
      <c r="D262" s="70">
        <f>D263</f>
        <v>2600000</v>
      </c>
    </row>
    <row r="263" spans="1:4" ht="30.75">
      <c r="A263" s="56" t="s">
        <v>728</v>
      </c>
      <c r="B263" s="54" t="s">
        <v>753</v>
      </c>
      <c r="C263" s="54" t="s">
        <v>729</v>
      </c>
      <c r="D263" s="70">
        <f>3100000-361071.36-138928.64</f>
        <v>2600000</v>
      </c>
    </row>
    <row r="264" spans="1:4" ht="46.5">
      <c r="A264" s="77" t="s">
        <v>754</v>
      </c>
      <c r="B264" s="51" t="s">
        <v>118</v>
      </c>
      <c r="C264" s="51" t="s">
        <v>701</v>
      </c>
      <c r="D264" s="52">
        <f>D265</f>
        <v>3030756</v>
      </c>
    </row>
    <row r="265" spans="1:4" ht="46.5">
      <c r="A265" s="50" t="s">
        <v>755</v>
      </c>
      <c r="B265" s="51" t="s">
        <v>119</v>
      </c>
      <c r="C265" s="51" t="s">
        <v>701</v>
      </c>
      <c r="D265" s="52">
        <f>D266+D273</f>
        <v>3030756</v>
      </c>
    </row>
    <row r="266" spans="1:4" ht="30.75">
      <c r="A266" s="53" t="s">
        <v>129</v>
      </c>
      <c r="B266" s="54" t="s">
        <v>120</v>
      </c>
      <c r="C266" s="54" t="s">
        <v>701</v>
      </c>
      <c r="D266" s="55">
        <f>D267+D270</f>
        <v>2638550</v>
      </c>
    </row>
    <row r="267" spans="1:4" ht="15">
      <c r="A267" s="80" t="s">
        <v>674</v>
      </c>
      <c r="B267" s="54" t="s">
        <v>673</v>
      </c>
      <c r="C267" s="54" t="s">
        <v>701</v>
      </c>
      <c r="D267" s="70">
        <f>D268</f>
        <v>8250</v>
      </c>
    </row>
    <row r="268" spans="1:4" ht="46.5">
      <c r="A268" s="56" t="s">
        <v>725</v>
      </c>
      <c r="B268" s="54" t="s">
        <v>673</v>
      </c>
      <c r="C268" s="54" t="s">
        <v>703</v>
      </c>
      <c r="D268" s="70">
        <f>D269</f>
        <v>8250</v>
      </c>
    </row>
    <row r="269" spans="1:4" ht="30.75">
      <c r="A269" s="56" t="s">
        <v>756</v>
      </c>
      <c r="B269" s="54" t="s">
        <v>673</v>
      </c>
      <c r="C269" s="54" t="s">
        <v>705</v>
      </c>
      <c r="D269" s="70">
        <v>8250</v>
      </c>
    </row>
    <row r="270" spans="1:4" ht="15">
      <c r="A270" s="80" t="s">
        <v>22</v>
      </c>
      <c r="B270" s="54" t="s">
        <v>121</v>
      </c>
      <c r="C270" s="54" t="s">
        <v>701</v>
      </c>
      <c r="D270" s="55">
        <f>D271</f>
        <v>2630300</v>
      </c>
    </row>
    <row r="271" spans="1:4" ht="30.75">
      <c r="A271" s="56" t="s">
        <v>706</v>
      </c>
      <c r="B271" s="54" t="s">
        <v>121</v>
      </c>
      <c r="C271" s="54" t="s">
        <v>707</v>
      </c>
      <c r="D271" s="70">
        <f>D272</f>
        <v>2630300</v>
      </c>
    </row>
    <row r="272" spans="1:4" ht="15">
      <c r="A272" s="56" t="s">
        <v>757</v>
      </c>
      <c r="B272" s="54" t="s">
        <v>121</v>
      </c>
      <c r="C272" s="54" t="s">
        <v>758</v>
      </c>
      <c r="D272" s="70">
        <f>2330300+300000</f>
        <v>2630300</v>
      </c>
    </row>
    <row r="273" spans="1:4" ht="46.5">
      <c r="A273" s="53" t="s">
        <v>117</v>
      </c>
      <c r="B273" s="54" t="s">
        <v>122</v>
      </c>
      <c r="C273" s="54" t="s">
        <v>701</v>
      </c>
      <c r="D273" s="70">
        <f>D274</f>
        <v>392206</v>
      </c>
    </row>
    <row r="274" spans="1:4" ht="46.5">
      <c r="A274" s="56" t="s">
        <v>45</v>
      </c>
      <c r="B274" s="54" t="s">
        <v>123</v>
      </c>
      <c r="C274" s="54" t="s">
        <v>701</v>
      </c>
      <c r="D274" s="70">
        <f>D275</f>
        <v>392206</v>
      </c>
    </row>
    <row r="275" spans="1:4" ht="46.5">
      <c r="A275" s="56" t="s">
        <v>725</v>
      </c>
      <c r="B275" s="54" t="s">
        <v>123</v>
      </c>
      <c r="C275" s="54" t="s">
        <v>703</v>
      </c>
      <c r="D275" s="70">
        <f>D276</f>
        <v>392206</v>
      </c>
    </row>
    <row r="276" spans="1:4" ht="30.75">
      <c r="A276" s="56" t="s">
        <v>756</v>
      </c>
      <c r="B276" s="54" t="s">
        <v>123</v>
      </c>
      <c r="C276" s="54" t="s">
        <v>705</v>
      </c>
      <c r="D276" s="70">
        <f>343411-8250+57045</f>
        <v>392206</v>
      </c>
    </row>
    <row r="277" spans="1:4" ht="46.5">
      <c r="A277" s="77" t="s">
        <v>504</v>
      </c>
      <c r="B277" s="51" t="s">
        <v>182</v>
      </c>
      <c r="C277" s="51" t="s">
        <v>701</v>
      </c>
      <c r="D277" s="52">
        <f>D278+D283+D301</f>
        <v>55042520.61</v>
      </c>
    </row>
    <row r="278" spans="1:4" ht="46.5">
      <c r="A278" s="77" t="s">
        <v>505</v>
      </c>
      <c r="B278" s="51" t="s">
        <v>183</v>
      </c>
      <c r="C278" s="51" t="s">
        <v>701</v>
      </c>
      <c r="D278" s="52">
        <f>D279</f>
        <v>996095</v>
      </c>
    </row>
    <row r="279" spans="1:4" ht="46.5">
      <c r="A279" s="53" t="s">
        <v>186</v>
      </c>
      <c r="B279" s="54" t="s">
        <v>184</v>
      </c>
      <c r="C279" s="54" t="s">
        <v>701</v>
      </c>
      <c r="D279" s="55">
        <f>D280</f>
        <v>996095</v>
      </c>
    </row>
    <row r="280" spans="1:4" ht="46.5">
      <c r="A280" s="81" t="s">
        <v>475</v>
      </c>
      <c r="B280" s="54" t="s">
        <v>185</v>
      </c>
      <c r="C280" s="54" t="s">
        <v>701</v>
      </c>
      <c r="D280" s="55">
        <f>D281</f>
        <v>996095</v>
      </c>
    </row>
    <row r="281" spans="1:4" ht="30.75">
      <c r="A281" s="56" t="s">
        <v>702</v>
      </c>
      <c r="B281" s="54" t="s">
        <v>185</v>
      </c>
      <c r="C281" s="54" t="s">
        <v>703</v>
      </c>
      <c r="D281" s="70">
        <f>D282</f>
        <v>996095</v>
      </c>
    </row>
    <row r="282" spans="1:4" ht="30.75">
      <c r="A282" s="56" t="s">
        <v>704</v>
      </c>
      <c r="B282" s="54" t="s">
        <v>185</v>
      </c>
      <c r="C282" s="54" t="s">
        <v>705</v>
      </c>
      <c r="D282" s="70">
        <f>1016000-3905-16000</f>
        <v>996095</v>
      </c>
    </row>
    <row r="283" spans="1:4" ht="46.5">
      <c r="A283" s="77" t="s">
        <v>506</v>
      </c>
      <c r="B283" s="51" t="s">
        <v>187</v>
      </c>
      <c r="C283" s="51" t="s">
        <v>701</v>
      </c>
      <c r="D283" s="52">
        <f>D284+D297</f>
        <v>52631231.12</v>
      </c>
    </row>
    <row r="284" spans="1:4" ht="46.5">
      <c r="A284" s="53" t="s">
        <v>189</v>
      </c>
      <c r="B284" s="54" t="s">
        <v>188</v>
      </c>
      <c r="C284" s="54" t="s">
        <v>701</v>
      </c>
      <c r="D284" s="55">
        <f>D285+D288+D291+D294</f>
        <v>51427471.36</v>
      </c>
    </row>
    <row r="285" spans="1:4" ht="30.75">
      <c r="A285" s="56" t="s">
        <v>23</v>
      </c>
      <c r="B285" s="54" t="s">
        <v>190</v>
      </c>
      <c r="C285" s="54" t="s">
        <v>701</v>
      </c>
      <c r="D285" s="55">
        <f>D286</f>
        <v>18145174.459999997</v>
      </c>
    </row>
    <row r="286" spans="1:4" ht="30.75">
      <c r="A286" s="56" t="s">
        <v>702</v>
      </c>
      <c r="B286" s="54" t="s">
        <v>190</v>
      </c>
      <c r="C286" s="54" t="s">
        <v>703</v>
      </c>
      <c r="D286" s="55">
        <f>D287</f>
        <v>18145174.459999997</v>
      </c>
    </row>
    <row r="287" spans="1:4" ht="30.75">
      <c r="A287" s="57" t="s">
        <v>704</v>
      </c>
      <c r="B287" s="58" t="s">
        <v>190</v>
      </c>
      <c r="C287" s="58" t="s">
        <v>705</v>
      </c>
      <c r="D287" s="59">
        <f>12000000+2189415.61+6544599.32-1203759.76-749296.8-635783.91</f>
        <v>18145174.459999997</v>
      </c>
    </row>
    <row r="288" spans="1:4" ht="30.75">
      <c r="A288" s="64" t="s">
        <v>24</v>
      </c>
      <c r="B288" s="54" t="s">
        <v>191</v>
      </c>
      <c r="C288" s="54" t="s">
        <v>701</v>
      </c>
      <c r="D288" s="55">
        <f>D289</f>
        <v>749296.8</v>
      </c>
    </row>
    <row r="289" spans="1:4" ht="30.75">
      <c r="A289" s="56" t="s">
        <v>702</v>
      </c>
      <c r="B289" s="54" t="s">
        <v>191</v>
      </c>
      <c r="C289" s="54" t="s">
        <v>703</v>
      </c>
      <c r="D289" s="55">
        <f>D290</f>
        <v>749296.8</v>
      </c>
    </row>
    <row r="290" spans="1:4" ht="30.75">
      <c r="A290" s="56" t="s">
        <v>704</v>
      </c>
      <c r="B290" s="54" t="s">
        <v>191</v>
      </c>
      <c r="C290" s="54" t="s">
        <v>705</v>
      </c>
      <c r="D290" s="55">
        <v>749296.8</v>
      </c>
    </row>
    <row r="291" spans="1:4" ht="46.5">
      <c r="A291" s="79" t="s">
        <v>543</v>
      </c>
      <c r="B291" s="54" t="s">
        <v>274</v>
      </c>
      <c r="C291" s="54" t="s">
        <v>701</v>
      </c>
      <c r="D291" s="70">
        <f>D292</f>
        <v>31557010</v>
      </c>
    </row>
    <row r="292" spans="1:4" ht="30.75">
      <c r="A292" s="56" t="s">
        <v>702</v>
      </c>
      <c r="B292" s="54" t="s">
        <v>274</v>
      </c>
      <c r="C292" s="54" t="s">
        <v>703</v>
      </c>
      <c r="D292" s="70">
        <f>D293</f>
        <v>31557010</v>
      </c>
    </row>
    <row r="293" spans="1:4" ht="30.75">
      <c r="A293" s="57" t="s">
        <v>704</v>
      </c>
      <c r="B293" s="58" t="s">
        <v>274</v>
      </c>
      <c r="C293" s="58" t="s">
        <v>705</v>
      </c>
      <c r="D293" s="71">
        <f>11000000+20557010</f>
        <v>31557010</v>
      </c>
    </row>
    <row r="294" spans="1:4" ht="62.25">
      <c r="A294" s="64" t="s">
        <v>479</v>
      </c>
      <c r="B294" s="65" t="s">
        <v>478</v>
      </c>
      <c r="C294" s="54" t="s">
        <v>701</v>
      </c>
      <c r="D294" s="70">
        <f>D295</f>
        <v>975990.0999999997</v>
      </c>
    </row>
    <row r="295" spans="1:4" ht="30.75">
      <c r="A295" s="56" t="s">
        <v>702</v>
      </c>
      <c r="B295" s="65" t="s">
        <v>478</v>
      </c>
      <c r="C295" s="54" t="s">
        <v>703</v>
      </c>
      <c r="D295" s="70">
        <f>D296</f>
        <v>975990.0999999997</v>
      </c>
    </row>
    <row r="296" spans="1:4" ht="30.75">
      <c r="A296" s="57" t="s">
        <v>704</v>
      </c>
      <c r="B296" s="82" t="s">
        <v>478</v>
      </c>
      <c r="C296" s="58" t="s">
        <v>705</v>
      </c>
      <c r="D296" s="71">
        <f>5300000+1700000-6544599.32-115194.49+635783.91</f>
        <v>975990.0999999997</v>
      </c>
    </row>
    <row r="297" spans="1:4" ht="46.5">
      <c r="A297" s="53" t="s">
        <v>290</v>
      </c>
      <c r="B297" s="54" t="s">
        <v>291</v>
      </c>
      <c r="C297" s="54" t="s">
        <v>701</v>
      </c>
      <c r="D297" s="55">
        <f>D298</f>
        <v>1203759.76</v>
      </c>
    </row>
    <row r="298" spans="1:4" ht="30.75">
      <c r="A298" s="79" t="s">
        <v>292</v>
      </c>
      <c r="B298" s="54" t="s">
        <v>293</v>
      </c>
      <c r="C298" s="54" t="s">
        <v>701</v>
      </c>
      <c r="D298" s="55">
        <f>D299</f>
        <v>1203759.76</v>
      </c>
    </row>
    <row r="299" spans="1:4" ht="30.75">
      <c r="A299" s="56" t="s">
        <v>702</v>
      </c>
      <c r="B299" s="54" t="s">
        <v>293</v>
      </c>
      <c r="C299" s="54" t="s">
        <v>703</v>
      </c>
      <c r="D299" s="70">
        <f>D300</f>
        <v>1203759.76</v>
      </c>
    </row>
    <row r="300" spans="1:4" ht="30.75">
      <c r="A300" s="56" t="s">
        <v>704</v>
      </c>
      <c r="B300" s="54" t="s">
        <v>293</v>
      </c>
      <c r="C300" s="54" t="s">
        <v>705</v>
      </c>
      <c r="D300" s="70">
        <v>1203759.76</v>
      </c>
    </row>
    <row r="301" spans="1:4" ht="46.5">
      <c r="A301" s="50" t="s">
        <v>507</v>
      </c>
      <c r="B301" s="51" t="s">
        <v>286</v>
      </c>
      <c r="C301" s="51" t="s">
        <v>701</v>
      </c>
      <c r="D301" s="52">
        <f>D302</f>
        <v>1415194.49</v>
      </c>
    </row>
    <row r="302" spans="1:4" ht="46.5">
      <c r="A302" s="53" t="s">
        <v>289</v>
      </c>
      <c r="B302" s="54" t="s">
        <v>287</v>
      </c>
      <c r="C302" s="54" t="s">
        <v>701</v>
      </c>
      <c r="D302" s="55">
        <f>D303</f>
        <v>1415194.49</v>
      </c>
    </row>
    <row r="303" spans="1:4" ht="30.75">
      <c r="A303" s="56" t="s">
        <v>23</v>
      </c>
      <c r="B303" s="54" t="s">
        <v>288</v>
      </c>
      <c r="C303" s="54" t="s">
        <v>701</v>
      </c>
      <c r="D303" s="55">
        <f>D304</f>
        <v>1415194.49</v>
      </c>
    </row>
    <row r="304" spans="1:4" ht="30.75">
      <c r="A304" s="56" t="s">
        <v>702</v>
      </c>
      <c r="B304" s="54" t="s">
        <v>288</v>
      </c>
      <c r="C304" s="54" t="s">
        <v>703</v>
      </c>
      <c r="D304" s="70">
        <f>D305</f>
        <v>1415194.49</v>
      </c>
    </row>
    <row r="305" spans="1:4" ht="30.75">
      <c r="A305" s="56" t="s">
        <v>704</v>
      </c>
      <c r="B305" s="54" t="s">
        <v>288</v>
      </c>
      <c r="C305" s="54" t="s">
        <v>705</v>
      </c>
      <c r="D305" s="70">
        <f>1300000+115194.49</f>
        <v>1415194.49</v>
      </c>
    </row>
    <row r="306" spans="1:4" ht="46.5">
      <c r="A306" s="77" t="s">
        <v>759</v>
      </c>
      <c r="B306" s="51" t="s">
        <v>163</v>
      </c>
      <c r="C306" s="51" t="s">
        <v>701</v>
      </c>
      <c r="D306" s="52">
        <f>D307</f>
        <v>25678303.96</v>
      </c>
    </row>
    <row r="307" spans="1:4" ht="46.5">
      <c r="A307" s="77" t="s">
        <v>760</v>
      </c>
      <c r="B307" s="51" t="s">
        <v>164</v>
      </c>
      <c r="C307" s="51" t="s">
        <v>701</v>
      </c>
      <c r="D307" s="52">
        <f>D308</f>
        <v>25678303.96</v>
      </c>
    </row>
    <row r="308" spans="1:4" ht="46.5">
      <c r="A308" s="53" t="s">
        <v>194</v>
      </c>
      <c r="B308" s="54" t="s">
        <v>165</v>
      </c>
      <c r="C308" s="54" t="s">
        <v>701</v>
      </c>
      <c r="D308" s="55">
        <f>D309+D314+D319</f>
        <v>25678303.96</v>
      </c>
    </row>
    <row r="309" spans="1:4" ht="62.25">
      <c r="A309" s="56" t="s">
        <v>25</v>
      </c>
      <c r="B309" s="54" t="s">
        <v>166</v>
      </c>
      <c r="C309" s="54" t="s">
        <v>701</v>
      </c>
      <c r="D309" s="55">
        <f>D310+D312</f>
        <v>160980</v>
      </c>
    </row>
    <row r="310" spans="1:4" ht="30.75">
      <c r="A310" s="56" t="s">
        <v>702</v>
      </c>
      <c r="B310" s="54" t="s">
        <v>166</v>
      </c>
      <c r="C310" s="54" t="s">
        <v>703</v>
      </c>
      <c r="D310" s="83">
        <f>D311</f>
        <v>120440</v>
      </c>
    </row>
    <row r="311" spans="1:4" ht="30.75">
      <c r="A311" s="56" t="s">
        <v>704</v>
      </c>
      <c r="B311" s="54" t="s">
        <v>166</v>
      </c>
      <c r="C311" s="54" t="s">
        <v>705</v>
      </c>
      <c r="D311" s="83">
        <f>500000-379560</f>
        <v>120440</v>
      </c>
    </row>
    <row r="312" spans="1:4" ht="15">
      <c r="A312" s="56" t="s">
        <v>719</v>
      </c>
      <c r="B312" s="54" t="s">
        <v>166</v>
      </c>
      <c r="C312" s="54" t="s">
        <v>720</v>
      </c>
      <c r="D312" s="83">
        <f>D313</f>
        <v>40540</v>
      </c>
    </row>
    <row r="313" spans="1:4" ht="15">
      <c r="A313" s="56" t="s">
        <v>723</v>
      </c>
      <c r="B313" s="54" t="s">
        <v>166</v>
      </c>
      <c r="C313" s="54" t="s">
        <v>724</v>
      </c>
      <c r="D313" s="83">
        <f>150000-109460</f>
        <v>40540</v>
      </c>
    </row>
    <row r="314" spans="1:4" ht="30.75">
      <c r="A314" s="56" t="s">
        <v>26</v>
      </c>
      <c r="B314" s="54" t="s">
        <v>195</v>
      </c>
      <c r="C314" s="54" t="s">
        <v>701</v>
      </c>
      <c r="D314" s="55">
        <f>D315+D317</f>
        <v>539858.2</v>
      </c>
    </row>
    <row r="315" spans="1:4" ht="30.75">
      <c r="A315" s="56" t="s">
        <v>702</v>
      </c>
      <c r="B315" s="54" t="s">
        <v>195</v>
      </c>
      <c r="C315" s="54" t="s">
        <v>703</v>
      </c>
      <c r="D315" s="70">
        <f>D316</f>
        <v>372068.2</v>
      </c>
    </row>
    <row r="316" spans="1:4" ht="30.75">
      <c r="A316" s="57" t="s">
        <v>704</v>
      </c>
      <c r="B316" s="58" t="s">
        <v>195</v>
      </c>
      <c r="C316" s="58" t="s">
        <v>705</v>
      </c>
      <c r="D316" s="71">
        <f>1000000-210000-3000-164790-131991.8-105000-13150</f>
        <v>372068.2</v>
      </c>
    </row>
    <row r="317" spans="1:4" ht="15">
      <c r="A317" s="56" t="s">
        <v>719</v>
      </c>
      <c r="B317" s="54" t="s">
        <v>195</v>
      </c>
      <c r="C317" s="54" t="s">
        <v>720</v>
      </c>
      <c r="D317" s="70">
        <f>D318</f>
        <v>167790</v>
      </c>
    </row>
    <row r="318" spans="1:4" ht="15">
      <c r="A318" s="56" t="s">
        <v>721</v>
      </c>
      <c r="B318" s="54" t="s">
        <v>195</v>
      </c>
      <c r="C318" s="54" t="s">
        <v>722</v>
      </c>
      <c r="D318" s="70">
        <f>3000+164790</f>
        <v>167790</v>
      </c>
    </row>
    <row r="319" spans="1:4" ht="46.5">
      <c r="A319" s="56" t="s">
        <v>2</v>
      </c>
      <c r="B319" s="54" t="s">
        <v>223</v>
      </c>
      <c r="C319" s="54" t="s">
        <v>701</v>
      </c>
      <c r="D319" s="55">
        <f>D320</f>
        <v>24977465.76</v>
      </c>
    </row>
    <row r="320" spans="1:4" ht="30.75">
      <c r="A320" s="56" t="s">
        <v>27</v>
      </c>
      <c r="B320" s="54" t="s">
        <v>224</v>
      </c>
      <c r="C320" s="54" t="s">
        <v>701</v>
      </c>
      <c r="D320" s="55">
        <f>D321+D323+D325</f>
        <v>24977465.76</v>
      </c>
    </row>
    <row r="321" spans="1:4" ht="78">
      <c r="A321" s="56" t="s">
        <v>715</v>
      </c>
      <c r="B321" s="54" t="s">
        <v>224</v>
      </c>
      <c r="C321" s="54" t="s">
        <v>716</v>
      </c>
      <c r="D321" s="55">
        <f>D322</f>
        <v>18414239.76</v>
      </c>
    </row>
    <row r="322" spans="1:4" ht="15">
      <c r="A322" s="57" t="s">
        <v>717</v>
      </c>
      <c r="B322" s="58" t="s">
        <v>224</v>
      </c>
      <c r="C322" s="58" t="s">
        <v>718</v>
      </c>
      <c r="D322" s="59">
        <f>16445200+782880+1186159.76</f>
        <v>18414239.76</v>
      </c>
    </row>
    <row r="323" spans="1:4" ht="30.75">
      <c r="A323" s="56" t="s">
        <v>702</v>
      </c>
      <c r="B323" s="54" t="s">
        <v>224</v>
      </c>
      <c r="C323" s="54" t="s">
        <v>703</v>
      </c>
      <c r="D323" s="55">
        <f>D324</f>
        <v>6397926</v>
      </c>
    </row>
    <row r="324" spans="1:4" ht="30.75">
      <c r="A324" s="56" t="s">
        <v>704</v>
      </c>
      <c r="B324" s="54" t="s">
        <v>224</v>
      </c>
      <c r="C324" s="54" t="s">
        <v>705</v>
      </c>
      <c r="D324" s="55">
        <f>7000000-87000+32500-32500+267806-782880</f>
        <v>6397926</v>
      </c>
    </row>
    <row r="325" spans="1:4" ht="15">
      <c r="A325" s="56" t="s">
        <v>719</v>
      </c>
      <c r="B325" s="54" t="s">
        <v>224</v>
      </c>
      <c r="C325" s="54" t="s">
        <v>720</v>
      </c>
      <c r="D325" s="55">
        <f>D326</f>
        <v>165300</v>
      </c>
    </row>
    <row r="326" spans="1:4" ht="15">
      <c r="A326" s="56" t="s">
        <v>723</v>
      </c>
      <c r="B326" s="54" t="s">
        <v>224</v>
      </c>
      <c r="C326" s="54" t="s">
        <v>724</v>
      </c>
      <c r="D326" s="55">
        <f>433106-267806</f>
        <v>165300</v>
      </c>
    </row>
    <row r="327" spans="1:4" ht="46.5">
      <c r="A327" s="50" t="s">
        <v>536</v>
      </c>
      <c r="B327" s="51" t="s">
        <v>168</v>
      </c>
      <c r="C327" s="51" t="s">
        <v>701</v>
      </c>
      <c r="D327" s="84">
        <f>D328</f>
        <v>41020</v>
      </c>
    </row>
    <row r="328" spans="1:4" ht="46.5">
      <c r="A328" s="50" t="s">
        <v>537</v>
      </c>
      <c r="B328" s="51" t="s">
        <v>169</v>
      </c>
      <c r="C328" s="51" t="s">
        <v>701</v>
      </c>
      <c r="D328" s="84">
        <f>D329</f>
        <v>41020</v>
      </c>
    </row>
    <row r="329" spans="1:4" ht="46.5">
      <c r="A329" s="53" t="s">
        <v>167</v>
      </c>
      <c r="B329" s="54" t="s">
        <v>170</v>
      </c>
      <c r="C329" s="54" t="s">
        <v>701</v>
      </c>
      <c r="D329" s="55">
        <f>D330</f>
        <v>41020</v>
      </c>
    </row>
    <row r="330" spans="1:4" ht="30.75">
      <c r="A330" s="56" t="s">
        <v>28</v>
      </c>
      <c r="B330" s="54" t="s">
        <v>171</v>
      </c>
      <c r="C330" s="54" t="s">
        <v>701</v>
      </c>
      <c r="D330" s="70">
        <f>D331</f>
        <v>41020</v>
      </c>
    </row>
    <row r="331" spans="1:4" ht="30.75">
      <c r="A331" s="56" t="s">
        <v>702</v>
      </c>
      <c r="B331" s="54" t="s">
        <v>171</v>
      </c>
      <c r="C331" s="54" t="s">
        <v>703</v>
      </c>
      <c r="D331" s="70">
        <f>D332</f>
        <v>41020</v>
      </c>
    </row>
    <row r="332" spans="1:4" ht="30.75">
      <c r="A332" s="56" t="s">
        <v>704</v>
      </c>
      <c r="B332" s="54" t="s">
        <v>171</v>
      </c>
      <c r="C332" s="54" t="s">
        <v>705</v>
      </c>
      <c r="D332" s="70">
        <f>110000-68980</f>
        <v>41020</v>
      </c>
    </row>
    <row r="333" spans="1:4" ht="62.25">
      <c r="A333" s="50" t="s">
        <v>624</v>
      </c>
      <c r="B333" s="51" t="s">
        <v>127</v>
      </c>
      <c r="C333" s="51" t="s">
        <v>701</v>
      </c>
      <c r="D333" s="52">
        <f>D334</f>
        <v>266000</v>
      </c>
    </row>
    <row r="334" spans="1:4" ht="62.25">
      <c r="A334" s="50" t="s">
        <v>625</v>
      </c>
      <c r="B334" s="51" t="s">
        <v>128</v>
      </c>
      <c r="C334" s="51" t="s">
        <v>701</v>
      </c>
      <c r="D334" s="52">
        <f>D335</f>
        <v>266000</v>
      </c>
    </row>
    <row r="335" spans="1:4" ht="30.75">
      <c r="A335" s="56" t="s">
        <v>132</v>
      </c>
      <c r="B335" s="54" t="s">
        <v>130</v>
      </c>
      <c r="C335" s="54" t="s">
        <v>701</v>
      </c>
      <c r="D335" s="55">
        <f>D336</f>
        <v>266000</v>
      </c>
    </row>
    <row r="336" spans="1:4" ht="46.5">
      <c r="A336" s="56" t="s">
        <v>29</v>
      </c>
      <c r="B336" s="54" t="s">
        <v>131</v>
      </c>
      <c r="C336" s="54" t="s">
        <v>701</v>
      </c>
      <c r="D336" s="55">
        <f>D337+D339</f>
        <v>266000</v>
      </c>
    </row>
    <row r="337" spans="1:4" ht="30.75">
      <c r="A337" s="56" t="s">
        <v>702</v>
      </c>
      <c r="B337" s="54" t="s">
        <v>131</v>
      </c>
      <c r="C337" s="54" t="s">
        <v>703</v>
      </c>
      <c r="D337" s="55">
        <f>D338</f>
        <v>151600</v>
      </c>
    </row>
    <row r="338" spans="1:4" ht="30.75">
      <c r="A338" s="56" t="s">
        <v>704</v>
      </c>
      <c r="B338" s="54" t="s">
        <v>131</v>
      </c>
      <c r="C338" s="54" t="s">
        <v>705</v>
      </c>
      <c r="D338" s="55">
        <f>7500+108450+6300-3150+32500</f>
        <v>151600</v>
      </c>
    </row>
    <row r="339" spans="1:4" ht="30.75">
      <c r="A339" s="56" t="s">
        <v>706</v>
      </c>
      <c r="B339" s="54" t="s">
        <v>131</v>
      </c>
      <c r="C339" s="54" t="s">
        <v>707</v>
      </c>
      <c r="D339" s="55">
        <f>D340</f>
        <v>114400</v>
      </c>
    </row>
    <row r="340" spans="1:4" ht="15">
      <c r="A340" s="56" t="s">
        <v>708</v>
      </c>
      <c r="B340" s="54" t="s">
        <v>131</v>
      </c>
      <c r="C340" s="54" t="s">
        <v>709</v>
      </c>
      <c r="D340" s="55">
        <f>111250+3150</f>
        <v>114400</v>
      </c>
    </row>
    <row r="341" spans="1:4" ht="62.25">
      <c r="A341" s="50" t="s">
        <v>508</v>
      </c>
      <c r="B341" s="51" t="s">
        <v>104</v>
      </c>
      <c r="C341" s="51" t="s">
        <v>701</v>
      </c>
      <c r="D341" s="52">
        <f>D342</f>
        <v>230000</v>
      </c>
    </row>
    <row r="342" spans="1:4" ht="78">
      <c r="A342" s="50" t="s">
        <v>509</v>
      </c>
      <c r="B342" s="51" t="s">
        <v>105</v>
      </c>
      <c r="C342" s="51" t="s">
        <v>701</v>
      </c>
      <c r="D342" s="52">
        <f>D343</f>
        <v>230000</v>
      </c>
    </row>
    <row r="343" spans="1:4" ht="30.75">
      <c r="A343" s="53" t="s">
        <v>103</v>
      </c>
      <c r="B343" s="54" t="s">
        <v>106</v>
      </c>
      <c r="C343" s="54" t="s">
        <v>701</v>
      </c>
      <c r="D343" s="55">
        <f>D344</f>
        <v>230000</v>
      </c>
    </row>
    <row r="344" spans="1:4" ht="15">
      <c r="A344" s="56" t="s">
        <v>30</v>
      </c>
      <c r="B344" s="54" t="s">
        <v>107</v>
      </c>
      <c r="C344" s="54" t="s">
        <v>701</v>
      </c>
      <c r="D344" s="55">
        <f>D345+D347+D349</f>
        <v>230000</v>
      </c>
    </row>
    <row r="345" spans="1:4" ht="78">
      <c r="A345" s="56" t="s">
        <v>715</v>
      </c>
      <c r="B345" s="54" t="s">
        <v>107</v>
      </c>
      <c r="C345" s="54" t="s">
        <v>716</v>
      </c>
      <c r="D345" s="55">
        <f>D346</f>
        <v>80000</v>
      </c>
    </row>
    <row r="346" spans="1:4" ht="30.75">
      <c r="A346" s="56" t="s">
        <v>761</v>
      </c>
      <c r="B346" s="54" t="s">
        <v>107</v>
      </c>
      <c r="C346" s="54" t="s">
        <v>762</v>
      </c>
      <c r="D346" s="55">
        <f>30000+50000</f>
        <v>80000</v>
      </c>
    </row>
    <row r="347" spans="1:4" ht="30.75">
      <c r="A347" s="56" t="s">
        <v>702</v>
      </c>
      <c r="B347" s="54" t="s">
        <v>107</v>
      </c>
      <c r="C347" s="54" t="s">
        <v>703</v>
      </c>
      <c r="D347" s="55">
        <f>D348</f>
        <v>120000</v>
      </c>
    </row>
    <row r="348" spans="1:4" ht="30.75">
      <c r="A348" s="56" t="s">
        <v>704</v>
      </c>
      <c r="B348" s="54" t="s">
        <v>107</v>
      </c>
      <c r="C348" s="54" t="s">
        <v>705</v>
      </c>
      <c r="D348" s="55">
        <f>170000-50000</f>
        <v>120000</v>
      </c>
    </row>
    <row r="349" spans="1:4" ht="15">
      <c r="A349" s="56" t="s">
        <v>726</v>
      </c>
      <c r="B349" s="54" t="s">
        <v>107</v>
      </c>
      <c r="C349" s="54" t="s">
        <v>727</v>
      </c>
      <c r="D349" s="55">
        <f>D350</f>
        <v>30000</v>
      </c>
    </row>
    <row r="350" spans="1:4" ht="15">
      <c r="A350" s="56" t="s">
        <v>763</v>
      </c>
      <c r="B350" s="54" t="s">
        <v>107</v>
      </c>
      <c r="C350" s="54" t="s">
        <v>764</v>
      </c>
      <c r="D350" s="55">
        <v>30000</v>
      </c>
    </row>
    <row r="351" spans="1:4" ht="30.75">
      <c r="A351" s="50" t="s">
        <v>626</v>
      </c>
      <c r="B351" s="51" t="s">
        <v>141</v>
      </c>
      <c r="C351" s="51" t="s">
        <v>701</v>
      </c>
      <c r="D351" s="52">
        <f>D352</f>
        <v>672760</v>
      </c>
    </row>
    <row r="352" spans="1:4" ht="30.75">
      <c r="A352" s="50" t="s">
        <v>627</v>
      </c>
      <c r="B352" s="51" t="s">
        <v>142</v>
      </c>
      <c r="C352" s="51" t="s">
        <v>701</v>
      </c>
      <c r="D352" s="52">
        <f>D353+D361</f>
        <v>672760</v>
      </c>
    </row>
    <row r="353" spans="1:4" ht="46.5">
      <c r="A353" s="53" t="s">
        <v>140</v>
      </c>
      <c r="B353" s="54" t="s">
        <v>143</v>
      </c>
      <c r="C353" s="54" t="s">
        <v>701</v>
      </c>
      <c r="D353" s="55">
        <f>D354</f>
        <v>422760</v>
      </c>
    </row>
    <row r="354" spans="1:4" ht="30.75">
      <c r="A354" s="56" t="s">
        <v>31</v>
      </c>
      <c r="B354" s="54" t="s">
        <v>144</v>
      </c>
      <c r="C354" s="54" t="s">
        <v>701</v>
      </c>
      <c r="D354" s="55">
        <f>D355+D357+D359</f>
        <v>422760</v>
      </c>
    </row>
    <row r="355" spans="1:4" ht="78">
      <c r="A355" s="56" t="s">
        <v>715</v>
      </c>
      <c r="B355" s="54" t="s">
        <v>144</v>
      </c>
      <c r="C355" s="54" t="s">
        <v>716</v>
      </c>
      <c r="D355" s="70">
        <f>D356</f>
        <v>8760</v>
      </c>
    </row>
    <row r="356" spans="1:4" ht="15">
      <c r="A356" s="56" t="s">
        <v>717</v>
      </c>
      <c r="B356" s="54" t="s">
        <v>144</v>
      </c>
      <c r="C356" s="54" t="s">
        <v>718</v>
      </c>
      <c r="D356" s="70">
        <f>60000-51240</f>
        <v>8760</v>
      </c>
    </row>
    <row r="357" spans="1:4" ht="30.75">
      <c r="A357" s="56" t="s">
        <v>702</v>
      </c>
      <c r="B357" s="54" t="s">
        <v>144</v>
      </c>
      <c r="C357" s="54" t="s">
        <v>703</v>
      </c>
      <c r="D357" s="70">
        <f>D358</f>
        <v>386500</v>
      </c>
    </row>
    <row r="358" spans="1:4" ht="30.75">
      <c r="A358" s="56" t="s">
        <v>704</v>
      </c>
      <c r="B358" s="54" t="s">
        <v>144</v>
      </c>
      <c r="C358" s="54" t="s">
        <v>705</v>
      </c>
      <c r="D358" s="70">
        <f>212500+210000+24000-60000</f>
        <v>386500</v>
      </c>
    </row>
    <row r="359" spans="1:4" ht="30.75">
      <c r="A359" s="56" t="s">
        <v>706</v>
      </c>
      <c r="B359" s="54" t="s">
        <v>144</v>
      </c>
      <c r="C359" s="54" t="s">
        <v>707</v>
      </c>
      <c r="D359" s="70">
        <f>D360</f>
        <v>27500</v>
      </c>
    </row>
    <row r="360" spans="1:4" ht="15">
      <c r="A360" s="56" t="s">
        <v>708</v>
      </c>
      <c r="B360" s="54" t="s">
        <v>144</v>
      </c>
      <c r="C360" s="54" t="s">
        <v>709</v>
      </c>
      <c r="D360" s="70">
        <f>51500-24000</f>
        <v>27500</v>
      </c>
    </row>
    <row r="361" spans="1:4" ht="46.5">
      <c r="A361" s="53" t="s">
        <v>211</v>
      </c>
      <c r="B361" s="54" t="s">
        <v>271</v>
      </c>
      <c r="C361" s="54" t="s">
        <v>701</v>
      </c>
      <c r="D361" s="55">
        <f>D362</f>
        <v>250000</v>
      </c>
    </row>
    <row r="362" spans="1:4" ht="78">
      <c r="A362" s="56" t="s">
        <v>41</v>
      </c>
      <c r="B362" s="54" t="s">
        <v>212</v>
      </c>
      <c r="C362" s="54" t="s">
        <v>701</v>
      </c>
      <c r="D362" s="55">
        <f>D363</f>
        <v>250000</v>
      </c>
    </row>
    <row r="363" spans="1:4" ht="30.75">
      <c r="A363" s="56" t="s">
        <v>706</v>
      </c>
      <c r="B363" s="54" t="s">
        <v>212</v>
      </c>
      <c r="C363" s="54" t="s">
        <v>707</v>
      </c>
      <c r="D363" s="70">
        <f>D364</f>
        <v>250000</v>
      </c>
    </row>
    <row r="364" spans="1:4" ht="46.5">
      <c r="A364" s="56" t="s">
        <v>744</v>
      </c>
      <c r="B364" s="54" t="s">
        <v>212</v>
      </c>
      <c r="C364" s="54" t="s">
        <v>745</v>
      </c>
      <c r="D364" s="70">
        <v>250000</v>
      </c>
    </row>
    <row r="365" spans="1:4" ht="62.25">
      <c r="A365" s="50" t="s">
        <v>765</v>
      </c>
      <c r="B365" s="51" t="s">
        <v>214</v>
      </c>
      <c r="C365" s="51" t="s">
        <v>701</v>
      </c>
      <c r="D365" s="52">
        <f>D366</f>
        <v>7172519</v>
      </c>
    </row>
    <row r="366" spans="1:4" ht="62.25">
      <c r="A366" s="50" t="s">
        <v>766</v>
      </c>
      <c r="B366" s="51" t="s">
        <v>215</v>
      </c>
      <c r="C366" s="51" t="s">
        <v>701</v>
      </c>
      <c r="D366" s="52">
        <f>D367+D376</f>
        <v>7172519</v>
      </c>
    </row>
    <row r="367" spans="1:4" ht="30.75">
      <c r="A367" s="53" t="s">
        <v>213</v>
      </c>
      <c r="B367" s="54" t="s">
        <v>216</v>
      </c>
      <c r="C367" s="54" t="s">
        <v>701</v>
      </c>
      <c r="D367" s="55">
        <f>D368+D373</f>
        <v>1122519</v>
      </c>
    </row>
    <row r="368" spans="1:4" ht="30.75">
      <c r="A368" s="56" t="s">
        <v>32</v>
      </c>
      <c r="B368" s="54" t="s">
        <v>217</v>
      </c>
      <c r="C368" s="54" t="s">
        <v>701</v>
      </c>
      <c r="D368" s="55">
        <f>D369+D371</f>
        <v>211773</v>
      </c>
    </row>
    <row r="369" spans="1:4" ht="78">
      <c r="A369" s="56" t="s">
        <v>715</v>
      </c>
      <c r="B369" s="54" t="s">
        <v>217</v>
      </c>
      <c r="C369" s="54" t="s">
        <v>716</v>
      </c>
      <c r="D369" s="55">
        <f>D370</f>
        <v>111473</v>
      </c>
    </row>
    <row r="370" spans="1:4" ht="30.75">
      <c r="A370" s="56" t="s">
        <v>761</v>
      </c>
      <c r="B370" s="54" t="s">
        <v>217</v>
      </c>
      <c r="C370" s="54" t="s">
        <v>762</v>
      </c>
      <c r="D370" s="55">
        <f>200000-88527</f>
        <v>111473</v>
      </c>
    </row>
    <row r="371" spans="1:4" ht="30.75">
      <c r="A371" s="56" t="s">
        <v>702</v>
      </c>
      <c r="B371" s="54" t="s">
        <v>217</v>
      </c>
      <c r="C371" s="54" t="s">
        <v>703</v>
      </c>
      <c r="D371" s="55">
        <f>D372</f>
        <v>100300</v>
      </c>
    </row>
    <row r="372" spans="1:4" ht="30.75">
      <c r="A372" s="56" t="s">
        <v>704</v>
      </c>
      <c r="B372" s="54" t="s">
        <v>217</v>
      </c>
      <c r="C372" s="54" t="s">
        <v>705</v>
      </c>
      <c r="D372" s="55">
        <f>300000-198665-1035</f>
        <v>100300</v>
      </c>
    </row>
    <row r="373" spans="1:4" ht="30.75">
      <c r="A373" s="56" t="s">
        <v>767</v>
      </c>
      <c r="B373" s="54" t="s">
        <v>679</v>
      </c>
      <c r="C373" s="54" t="s">
        <v>701</v>
      </c>
      <c r="D373" s="55">
        <f>D374</f>
        <v>910746</v>
      </c>
    </row>
    <row r="374" spans="1:4" ht="30.75">
      <c r="A374" s="56" t="s">
        <v>702</v>
      </c>
      <c r="B374" s="54" t="s">
        <v>679</v>
      </c>
      <c r="C374" s="54" t="s">
        <v>703</v>
      </c>
      <c r="D374" s="55">
        <f>D375</f>
        <v>910746</v>
      </c>
    </row>
    <row r="375" spans="1:4" ht="30.75">
      <c r="A375" s="57" t="s">
        <v>704</v>
      </c>
      <c r="B375" s="58" t="s">
        <v>679</v>
      </c>
      <c r="C375" s="58" t="s">
        <v>705</v>
      </c>
      <c r="D375" s="59">
        <f>94006+1000000-183260</f>
        <v>910746</v>
      </c>
    </row>
    <row r="376" spans="1:4" ht="15">
      <c r="A376" s="85" t="s">
        <v>654</v>
      </c>
      <c r="B376" s="65" t="s">
        <v>653</v>
      </c>
      <c r="C376" s="54" t="s">
        <v>701</v>
      </c>
      <c r="D376" s="55">
        <f>D380+D377</f>
        <v>6050000</v>
      </c>
    </row>
    <row r="377" spans="1:4" ht="46.5">
      <c r="A377" s="56" t="s">
        <v>644</v>
      </c>
      <c r="B377" s="54" t="s">
        <v>656</v>
      </c>
      <c r="C377" s="54" t="s">
        <v>701</v>
      </c>
      <c r="D377" s="55">
        <f>D378</f>
        <v>181500</v>
      </c>
    </row>
    <row r="378" spans="1:4" ht="30.75">
      <c r="A378" s="56" t="s">
        <v>702</v>
      </c>
      <c r="B378" s="54" t="s">
        <v>656</v>
      </c>
      <c r="C378" s="54" t="s">
        <v>703</v>
      </c>
      <c r="D378" s="55">
        <f>D379</f>
        <v>181500</v>
      </c>
    </row>
    <row r="379" spans="1:4" ht="30.75">
      <c r="A379" s="56" t="s">
        <v>704</v>
      </c>
      <c r="B379" s="54" t="s">
        <v>656</v>
      </c>
      <c r="C379" s="54" t="s">
        <v>705</v>
      </c>
      <c r="D379" s="55">
        <v>181500</v>
      </c>
    </row>
    <row r="380" spans="1:4" ht="30.75">
      <c r="A380" s="79" t="s">
        <v>611</v>
      </c>
      <c r="B380" s="54" t="s">
        <v>655</v>
      </c>
      <c r="C380" s="54" t="s">
        <v>701</v>
      </c>
      <c r="D380" s="55">
        <f>D381</f>
        <v>5868500</v>
      </c>
    </row>
    <row r="381" spans="1:4" ht="30.75">
      <c r="A381" s="56" t="s">
        <v>702</v>
      </c>
      <c r="B381" s="54" t="s">
        <v>655</v>
      </c>
      <c r="C381" s="54" t="s">
        <v>703</v>
      </c>
      <c r="D381" s="55">
        <f>D382</f>
        <v>5868500</v>
      </c>
    </row>
    <row r="382" spans="1:4" ht="30.75">
      <c r="A382" s="56" t="s">
        <v>704</v>
      </c>
      <c r="B382" s="54" t="s">
        <v>655</v>
      </c>
      <c r="C382" s="54" t="s">
        <v>705</v>
      </c>
      <c r="D382" s="55">
        <v>5868500</v>
      </c>
    </row>
    <row r="383" spans="1:4" ht="46.5">
      <c r="A383" s="50" t="s">
        <v>510</v>
      </c>
      <c r="B383" s="51" t="s">
        <v>173</v>
      </c>
      <c r="C383" s="51" t="s">
        <v>701</v>
      </c>
      <c r="D383" s="52">
        <f>D384</f>
        <v>150000</v>
      </c>
    </row>
    <row r="384" spans="1:4" ht="46.5">
      <c r="A384" s="50" t="s">
        <v>511</v>
      </c>
      <c r="B384" s="51" t="s">
        <v>174</v>
      </c>
      <c r="C384" s="51" t="s">
        <v>701</v>
      </c>
      <c r="D384" s="52">
        <f>D385</f>
        <v>150000</v>
      </c>
    </row>
    <row r="385" spans="1:4" ht="46.5">
      <c r="A385" s="86" t="s">
        <v>172</v>
      </c>
      <c r="B385" s="51" t="s">
        <v>175</v>
      </c>
      <c r="C385" s="54" t="s">
        <v>701</v>
      </c>
      <c r="D385" s="55">
        <f>D386</f>
        <v>150000</v>
      </c>
    </row>
    <row r="386" spans="1:4" ht="62.25">
      <c r="A386" s="56" t="s">
        <v>42</v>
      </c>
      <c r="B386" s="54" t="s">
        <v>176</v>
      </c>
      <c r="C386" s="54" t="s">
        <v>701</v>
      </c>
      <c r="D386" s="55">
        <f>D387</f>
        <v>150000</v>
      </c>
    </row>
    <row r="387" spans="1:4" ht="30.75">
      <c r="A387" s="56" t="s">
        <v>702</v>
      </c>
      <c r="B387" s="54" t="s">
        <v>176</v>
      </c>
      <c r="C387" s="54" t="s">
        <v>703</v>
      </c>
      <c r="D387" s="55">
        <f>D388</f>
        <v>150000</v>
      </c>
    </row>
    <row r="388" spans="1:4" ht="30.75">
      <c r="A388" s="56" t="s">
        <v>704</v>
      </c>
      <c r="B388" s="54" t="s">
        <v>176</v>
      </c>
      <c r="C388" s="54" t="s">
        <v>705</v>
      </c>
      <c r="D388" s="55">
        <v>150000</v>
      </c>
    </row>
    <row r="389" spans="1:4" ht="46.5">
      <c r="A389" s="50" t="s">
        <v>254</v>
      </c>
      <c r="B389" s="51" t="s">
        <v>258</v>
      </c>
      <c r="C389" s="51" t="s">
        <v>701</v>
      </c>
      <c r="D389" s="52">
        <f>D390</f>
        <v>361000</v>
      </c>
    </row>
    <row r="390" spans="1:4" ht="62.25">
      <c r="A390" s="50" t="s">
        <v>255</v>
      </c>
      <c r="B390" s="51" t="s">
        <v>259</v>
      </c>
      <c r="C390" s="51" t="s">
        <v>701</v>
      </c>
      <c r="D390" s="52">
        <f>D391</f>
        <v>361000</v>
      </c>
    </row>
    <row r="391" spans="1:4" ht="62.25">
      <c r="A391" s="53" t="s">
        <v>256</v>
      </c>
      <c r="B391" s="54" t="s">
        <v>260</v>
      </c>
      <c r="C391" s="54" t="s">
        <v>701</v>
      </c>
      <c r="D391" s="55">
        <f>D392</f>
        <v>361000</v>
      </c>
    </row>
    <row r="392" spans="1:4" ht="30.75">
      <c r="A392" s="56" t="s">
        <v>257</v>
      </c>
      <c r="B392" s="54" t="s">
        <v>261</v>
      </c>
      <c r="C392" s="54" t="s">
        <v>701</v>
      </c>
      <c r="D392" s="55">
        <f>D393+D395+D397</f>
        <v>361000</v>
      </c>
    </row>
    <row r="393" spans="1:4" ht="78">
      <c r="A393" s="56" t="s">
        <v>715</v>
      </c>
      <c r="B393" s="54" t="s">
        <v>261</v>
      </c>
      <c r="C393" s="54" t="s">
        <v>716</v>
      </c>
      <c r="D393" s="55">
        <f>D394</f>
        <v>50000</v>
      </c>
    </row>
    <row r="394" spans="1:4" ht="30.75">
      <c r="A394" s="56" t="s">
        <v>761</v>
      </c>
      <c r="B394" s="54" t="s">
        <v>261</v>
      </c>
      <c r="C394" s="54" t="s">
        <v>762</v>
      </c>
      <c r="D394" s="55">
        <v>50000</v>
      </c>
    </row>
    <row r="395" spans="1:4" ht="30.75">
      <c r="A395" s="56" t="s">
        <v>702</v>
      </c>
      <c r="B395" s="54" t="s">
        <v>261</v>
      </c>
      <c r="C395" s="54" t="s">
        <v>703</v>
      </c>
      <c r="D395" s="55">
        <f>D396</f>
        <v>297000</v>
      </c>
    </row>
    <row r="396" spans="1:4" ht="30.75">
      <c r="A396" s="56" t="s">
        <v>704</v>
      </c>
      <c r="B396" s="54" t="s">
        <v>261</v>
      </c>
      <c r="C396" s="54" t="s">
        <v>705</v>
      </c>
      <c r="D396" s="55">
        <f>142000+180000+68000-50000-43000</f>
        <v>297000</v>
      </c>
    </row>
    <row r="397" spans="1:4" ht="30.75">
      <c r="A397" s="56" t="s">
        <v>706</v>
      </c>
      <c r="B397" s="54" t="s">
        <v>261</v>
      </c>
      <c r="C397" s="54" t="s">
        <v>707</v>
      </c>
      <c r="D397" s="55">
        <f>D398</f>
        <v>14000</v>
      </c>
    </row>
    <row r="398" spans="1:4" ht="15">
      <c r="A398" s="56" t="s">
        <v>708</v>
      </c>
      <c r="B398" s="54" t="s">
        <v>261</v>
      </c>
      <c r="C398" s="54" t="s">
        <v>709</v>
      </c>
      <c r="D398" s="55">
        <v>14000</v>
      </c>
    </row>
    <row r="399" spans="1:4" ht="46.5">
      <c r="A399" s="50" t="s">
        <v>628</v>
      </c>
      <c r="B399" s="51" t="s">
        <v>197</v>
      </c>
      <c r="C399" s="51" t="s">
        <v>701</v>
      </c>
      <c r="D399" s="52">
        <f>D400</f>
        <v>200000</v>
      </c>
    </row>
    <row r="400" spans="1:4" ht="62.25">
      <c r="A400" s="50" t="s">
        <v>629</v>
      </c>
      <c r="B400" s="51" t="s">
        <v>198</v>
      </c>
      <c r="C400" s="51" t="s">
        <v>701</v>
      </c>
      <c r="D400" s="52">
        <f>D401</f>
        <v>200000</v>
      </c>
    </row>
    <row r="401" spans="1:4" ht="78">
      <c r="A401" s="53" t="s">
        <v>196</v>
      </c>
      <c r="B401" s="54" t="s">
        <v>199</v>
      </c>
      <c r="C401" s="54" t="s">
        <v>701</v>
      </c>
      <c r="D401" s="55">
        <f>D402</f>
        <v>200000</v>
      </c>
    </row>
    <row r="402" spans="1:4" ht="30.75">
      <c r="A402" s="56" t="s">
        <v>237</v>
      </c>
      <c r="B402" s="54" t="s">
        <v>200</v>
      </c>
      <c r="C402" s="54" t="s">
        <v>701</v>
      </c>
      <c r="D402" s="55">
        <f>D403</f>
        <v>200000</v>
      </c>
    </row>
    <row r="403" spans="1:4" ht="30.75">
      <c r="A403" s="56" t="s">
        <v>702</v>
      </c>
      <c r="B403" s="54" t="s">
        <v>200</v>
      </c>
      <c r="C403" s="54" t="s">
        <v>703</v>
      </c>
      <c r="D403" s="70">
        <f>D404</f>
        <v>200000</v>
      </c>
    </row>
    <row r="404" spans="1:4" ht="30.75">
      <c r="A404" s="56" t="s">
        <v>704</v>
      </c>
      <c r="B404" s="54" t="s">
        <v>200</v>
      </c>
      <c r="C404" s="54" t="s">
        <v>705</v>
      </c>
      <c r="D404" s="70">
        <v>200000</v>
      </c>
    </row>
    <row r="405" spans="1:4" ht="93">
      <c r="A405" s="50" t="s">
        <v>513</v>
      </c>
      <c r="B405" s="51" t="s">
        <v>209</v>
      </c>
      <c r="C405" s="51" t="s">
        <v>701</v>
      </c>
      <c r="D405" s="52">
        <f>D406</f>
        <v>25681625.230000004</v>
      </c>
    </row>
    <row r="406" spans="1:4" ht="93">
      <c r="A406" s="50" t="s">
        <v>514</v>
      </c>
      <c r="B406" s="51" t="s">
        <v>204</v>
      </c>
      <c r="C406" s="51" t="s">
        <v>701</v>
      </c>
      <c r="D406" s="52">
        <f>D407+D417+D427+D434+D438+D448</f>
        <v>25681625.230000004</v>
      </c>
    </row>
    <row r="407" spans="1:4" ht="46.5">
      <c r="A407" s="53" t="s">
        <v>207</v>
      </c>
      <c r="B407" s="54" t="s">
        <v>235</v>
      </c>
      <c r="C407" s="54" t="s">
        <v>701</v>
      </c>
      <c r="D407" s="55">
        <f>D408+D411+D414</f>
        <v>4500000</v>
      </c>
    </row>
    <row r="408" spans="1:4" ht="15">
      <c r="A408" s="56" t="s">
        <v>205</v>
      </c>
      <c r="B408" s="54" t="s">
        <v>515</v>
      </c>
      <c r="C408" s="54" t="s">
        <v>701</v>
      </c>
      <c r="D408" s="55">
        <f>D409</f>
        <v>1268000</v>
      </c>
    </row>
    <row r="409" spans="1:4" ht="46.5">
      <c r="A409" s="56" t="s">
        <v>725</v>
      </c>
      <c r="B409" s="54" t="s">
        <v>515</v>
      </c>
      <c r="C409" s="54" t="s">
        <v>703</v>
      </c>
      <c r="D409" s="55">
        <f>D410</f>
        <v>1268000</v>
      </c>
    </row>
    <row r="410" spans="1:4" ht="30.75">
      <c r="A410" s="56" t="s">
        <v>704</v>
      </c>
      <c r="B410" s="54" t="s">
        <v>515</v>
      </c>
      <c r="C410" s="54" t="s">
        <v>705</v>
      </c>
      <c r="D410" s="55">
        <f>968000+700000-400000</f>
        <v>1268000</v>
      </c>
    </row>
    <row r="411" spans="1:4" ht="62.25">
      <c r="A411" s="56" t="s">
        <v>545</v>
      </c>
      <c r="B411" s="54" t="s">
        <v>548</v>
      </c>
      <c r="C411" s="54" t="s">
        <v>701</v>
      </c>
      <c r="D411" s="55">
        <f>D412</f>
        <v>3200000</v>
      </c>
    </row>
    <row r="412" spans="1:4" ht="30.75">
      <c r="A412" s="56" t="s">
        <v>733</v>
      </c>
      <c r="B412" s="54" t="s">
        <v>548</v>
      </c>
      <c r="C412" s="54" t="s">
        <v>712</v>
      </c>
      <c r="D412" s="55">
        <f>D413</f>
        <v>3200000</v>
      </c>
    </row>
    <row r="413" spans="1:4" ht="15">
      <c r="A413" s="67" t="s">
        <v>734</v>
      </c>
      <c r="B413" s="54" t="s">
        <v>548</v>
      </c>
      <c r="C413" s="54" t="s">
        <v>735</v>
      </c>
      <c r="D413" s="55">
        <f>3968000-768000</f>
        <v>3200000</v>
      </c>
    </row>
    <row r="414" spans="1:4" ht="62.25">
      <c r="A414" s="87" t="s">
        <v>482</v>
      </c>
      <c r="B414" s="54" t="s">
        <v>549</v>
      </c>
      <c r="C414" s="54" t="s">
        <v>701</v>
      </c>
      <c r="D414" s="55">
        <f>D415</f>
        <v>32000</v>
      </c>
    </row>
    <row r="415" spans="1:4" ht="30.75">
      <c r="A415" s="56" t="s">
        <v>733</v>
      </c>
      <c r="B415" s="54" t="s">
        <v>549</v>
      </c>
      <c r="C415" s="54" t="s">
        <v>712</v>
      </c>
      <c r="D415" s="55">
        <f>D416</f>
        <v>32000</v>
      </c>
    </row>
    <row r="416" spans="1:4" ht="15">
      <c r="A416" s="67" t="s">
        <v>734</v>
      </c>
      <c r="B416" s="54" t="s">
        <v>549</v>
      </c>
      <c r="C416" s="54" t="s">
        <v>735</v>
      </c>
      <c r="D416" s="55">
        <v>32000</v>
      </c>
    </row>
    <row r="417" spans="1:4" ht="46.5">
      <c r="A417" s="53" t="s">
        <v>208</v>
      </c>
      <c r="B417" s="54" t="s">
        <v>222</v>
      </c>
      <c r="C417" s="54" t="s">
        <v>701</v>
      </c>
      <c r="D417" s="55">
        <f>D418+D421+D424</f>
        <v>10720215.399999999</v>
      </c>
    </row>
    <row r="418" spans="1:4" ht="15">
      <c r="A418" s="56" t="s">
        <v>206</v>
      </c>
      <c r="B418" s="54" t="s">
        <v>518</v>
      </c>
      <c r="C418" s="54" t="s">
        <v>701</v>
      </c>
      <c r="D418" s="55">
        <f>D419</f>
        <v>248035.87</v>
      </c>
    </row>
    <row r="419" spans="1:4" ht="30.75">
      <c r="A419" s="56" t="s">
        <v>702</v>
      </c>
      <c r="B419" s="54" t="s">
        <v>518</v>
      </c>
      <c r="C419" s="54" t="s">
        <v>703</v>
      </c>
      <c r="D419" s="55">
        <f>D420</f>
        <v>248035.87</v>
      </c>
    </row>
    <row r="420" spans="1:4" ht="30.75">
      <c r="A420" s="56" t="s">
        <v>704</v>
      </c>
      <c r="B420" s="54" t="s">
        <v>518</v>
      </c>
      <c r="C420" s="54" t="s">
        <v>705</v>
      </c>
      <c r="D420" s="55">
        <f>289275.87-41240</f>
        <v>248035.87</v>
      </c>
    </row>
    <row r="421" spans="1:4" ht="46.5">
      <c r="A421" s="56" t="s">
        <v>546</v>
      </c>
      <c r="B421" s="54" t="s">
        <v>550</v>
      </c>
      <c r="C421" s="54" t="s">
        <v>701</v>
      </c>
      <c r="D421" s="55">
        <f>D422</f>
        <v>10158026.67</v>
      </c>
    </row>
    <row r="422" spans="1:4" ht="30.75">
      <c r="A422" s="56" t="s">
        <v>702</v>
      </c>
      <c r="B422" s="54" t="s">
        <v>550</v>
      </c>
      <c r="C422" s="54" t="s">
        <v>703</v>
      </c>
      <c r="D422" s="55">
        <f>D423</f>
        <v>10158026.67</v>
      </c>
    </row>
    <row r="423" spans="1:4" ht="30.75">
      <c r="A423" s="56" t="s">
        <v>704</v>
      </c>
      <c r="B423" s="54" t="s">
        <v>550</v>
      </c>
      <c r="C423" s="54" t="s">
        <v>705</v>
      </c>
      <c r="D423" s="55">
        <f>20157960-9999920-13.33</f>
        <v>10158026.67</v>
      </c>
    </row>
    <row r="424" spans="1:4" ht="62.25">
      <c r="A424" s="56" t="s">
        <v>483</v>
      </c>
      <c r="B424" s="65" t="s">
        <v>551</v>
      </c>
      <c r="C424" s="54" t="s">
        <v>701</v>
      </c>
      <c r="D424" s="55">
        <f>D425</f>
        <v>314152.8599999996</v>
      </c>
    </row>
    <row r="425" spans="1:4" ht="30.75">
      <c r="A425" s="56" t="s">
        <v>702</v>
      </c>
      <c r="B425" s="65" t="s">
        <v>551</v>
      </c>
      <c r="C425" s="54" t="s">
        <v>703</v>
      </c>
      <c r="D425" s="55">
        <f>D426</f>
        <v>314152.8599999996</v>
      </c>
    </row>
    <row r="426" spans="1:4" ht="30.75">
      <c r="A426" s="56" t="s">
        <v>704</v>
      </c>
      <c r="B426" s="65" t="s">
        <v>551</v>
      </c>
      <c r="C426" s="54" t="s">
        <v>705</v>
      </c>
      <c r="D426" s="55">
        <f>1000000+4039490-4416047.94-20000-289275.87-13.33</f>
        <v>314152.8599999996</v>
      </c>
    </row>
    <row r="427" spans="1:4" ht="46.5">
      <c r="A427" s="53" t="s">
        <v>463</v>
      </c>
      <c r="B427" s="54" t="s">
        <v>300</v>
      </c>
      <c r="C427" s="54" t="s">
        <v>701</v>
      </c>
      <c r="D427" s="55">
        <f>D428+D431</f>
        <v>2803783.6</v>
      </c>
    </row>
    <row r="428" spans="1:4" ht="15">
      <c r="A428" s="75" t="s">
        <v>464</v>
      </c>
      <c r="B428" s="54" t="s">
        <v>519</v>
      </c>
      <c r="C428" s="54" t="s">
        <v>701</v>
      </c>
      <c r="D428" s="55">
        <f>D429</f>
        <v>2115886.6</v>
      </c>
    </row>
    <row r="429" spans="1:4" ht="30.75">
      <c r="A429" s="56" t="s">
        <v>702</v>
      </c>
      <c r="B429" s="54" t="s">
        <v>519</v>
      </c>
      <c r="C429" s="54" t="s">
        <v>703</v>
      </c>
      <c r="D429" s="55">
        <f>D430</f>
        <v>2115886.6</v>
      </c>
    </row>
    <row r="430" spans="1:4" ht="30.75">
      <c r="A430" s="56" t="s">
        <v>704</v>
      </c>
      <c r="B430" s="54" t="s">
        <v>519</v>
      </c>
      <c r="C430" s="54" t="s">
        <v>705</v>
      </c>
      <c r="D430" s="55">
        <f>500000+115886.6+400000+687897-687897+300000+800000</f>
        <v>2115886.6</v>
      </c>
    </row>
    <row r="431" spans="1:4" ht="46.5">
      <c r="A431" s="78" t="s">
        <v>688</v>
      </c>
      <c r="B431" s="54" t="s">
        <v>686</v>
      </c>
      <c r="C431" s="54" t="s">
        <v>701</v>
      </c>
      <c r="D431" s="55">
        <f>D432</f>
        <v>687897</v>
      </c>
    </row>
    <row r="432" spans="1:4" ht="30.75">
      <c r="A432" s="56" t="s">
        <v>702</v>
      </c>
      <c r="B432" s="54" t="s">
        <v>686</v>
      </c>
      <c r="C432" s="54" t="s">
        <v>703</v>
      </c>
      <c r="D432" s="55">
        <f>D433</f>
        <v>687897</v>
      </c>
    </row>
    <row r="433" spans="1:4" ht="30.75">
      <c r="A433" s="56" t="s">
        <v>704</v>
      </c>
      <c r="B433" s="54" t="s">
        <v>686</v>
      </c>
      <c r="C433" s="54" t="s">
        <v>705</v>
      </c>
      <c r="D433" s="55">
        <v>687897</v>
      </c>
    </row>
    <row r="434" spans="1:4" ht="46.5">
      <c r="A434" s="53" t="s">
        <v>221</v>
      </c>
      <c r="B434" s="54" t="s">
        <v>520</v>
      </c>
      <c r="C434" s="54" t="s">
        <v>701</v>
      </c>
      <c r="D434" s="55">
        <f>D435</f>
        <v>497998.03</v>
      </c>
    </row>
    <row r="435" spans="1:4" ht="15">
      <c r="A435" s="56" t="s">
        <v>220</v>
      </c>
      <c r="B435" s="54" t="s">
        <v>552</v>
      </c>
      <c r="C435" s="54" t="s">
        <v>701</v>
      </c>
      <c r="D435" s="55">
        <f>D436</f>
        <v>497998.03</v>
      </c>
    </row>
    <row r="436" spans="1:4" ht="30.75">
      <c r="A436" s="56" t="s">
        <v>702</v>
      </c>
      <c r="B436" s="54" t="s">
        <v>552</v>
      </c>
      <c r="C436" s="54" t="s">
        <v>703</v>
      </c>
      <c r="D436" s="55">
        <f>D437</f>
        <v>497998.03</v>
      </c>
    </row>
    <row r="437" spans="1:4" ht="30.75">
      <c r="A437" s="56" t="s">
        <v>704</v>
      </c>
      <c r="B437" s="54" t="s">
        <v>552</v>
      </c>
      <c r="C437" s="54" t="s">
        <v>705</v>
      </c>
      <c r="D437" s="55">
        <f>500000-2001.97</f>
        <v>497998.03</v>
      </c>
    </row>
    <row r="438" spans="1:4" ht="46.5">
      <c r="A438" s="74" t="s">
        <v>299</v>
      </c>
      <c r="B438" s="54" t="s">
        <v>521</v>
      </c>
      <c r="C438" s="54" t="s">
        <v>701</v>
      </c>
      <c r="D438" s="55">
        <f>D439+D442+D445</f>
        <v>1022514.8</v>
      </c>
    </row>
    <row r="439" spans="1:4" ht="15">
      <c r="A439" s="74" t="s">
        <v>301</v>
      </c>
      <c r="B439" s="54" t="s">
        <v>553</v>
      </c>
      <c r="C439" s="54" t="s">
        <v>701</v>
      </c>
      <c r="D439" s="55">
        <f>D440</f>
        <v>240000</v>
      </c>
    </row>
    <row r="440" spans="1:4" ht="30.75">
      <c r="A440" s="56" t="s">
        <v>702</v>
      </c>
      <c r="B440" s="54" t="s">
        <v>553</v>
      </c>
      <c r="C440" s="54" t="s">
        <v>703</v>
      </c>
      <c r="D440" s="55">
        <f>D441</f>
        <v>240000</v>
      </c>
    </row>
    <row r="441" spans="1:4" ht="30.75">
      <c r="A441" s="56" t="s">
        <v>704</v>
      </c>
      <c r="B441" s="54" t="s">
        <v>553</v>
      </c>
      <c r="C441" s="54" t="s">
        <v>705</v>
      </c>
      <c r="D441" s="55">
        <v>240000</v>
      </c>
    </row>
    <row r="442" spans="1:4" ht="46.5">
      <c r="A442" s="56" t="s">
        <v>649</v>
      </c>
      <c r="B442" s="54" t="s">
        <v>650</v>
      </c>
      <c r="C442" s="54" t="s">
        <v>701</v>
      </c>
      <c r="D442" s="55">
        <f>D443</f>
        <v>759039</v>
      </c>
    </row>
    <row r="443" spans="1:4" ht="30.75">
      <c r="A443" s="56" t="s">
        <v>702</v>
      </c>
      <c r="B443" s="54" t="s">
        <v>650</v>
      </c>
      <c r="C443" s="54" t="s">
        <v>703</v>
      </c>
      <c r="D443" s="55">
        <f>D444</f>
        <v>759039</v>
      </c>
    </row>
    <row r="444" spans="1:4" ht="30.75">
      <c r="A444" s="56" t="s">
        <v>704</v>
      </c>
      <c r="B444" s="54" t="s">
        <v>650</v>
      </c>
      <c r="C444" s="54" t="s">
        <v>705</v>
      </c>
      <c r="D444" s="55">
        <f>1980000-1220961</f>
        <v>759039</v>
      </c>
    </row>
    <row r="445" spans="1:4" ht="62.25">
      <c r="A445" s="72" t="s">
        <v>652</v>
      </c>
      <c r="B445" s="54" t="s">
        <v>651</v>
      </c>
      <c r="C445" s="54" t="s">
        <v>701</v>
      </c>
      <c r="D445" s="55">
        <f>D446</f>
        <v>23475.800000000003</v>
      </c>
    </row>
    <row r="446" spans="1:4" ht="30.75">
      <c r="A446" s="56" t="s">
        <v>702</v>
      </c>
      <c r="B446" s="54" t="s">
        <v>651</v>
      </c>
      <c r="C446" s="54" t="s">
        <v>703</v>
      </c>
      <c r="D446" s="55">
        <f>D447</f>
        <v>23475.800000000003</v>
      </c>
    </row>
    <row r="447" spans="1:4" ht="30.75">
      <c r="A447" s="56" t="s">
        <v>704</v>
      </c>
      <c r="B447" s="54" t="s">
        <v>651</v>
      </c>
      <c r="C447" s="54" t="s">
        <v>705</v>
      </c>
      <c r="D447" s="55">
        <f>20000+41240-37764.2</f>
        <v>23475.800000000003</v>
      </c>
    </row>
    <row r="448" spans="1:4" ht="46.5">
      <c r="A448" s="56" t="s">
        <v>663</v>
      </c>
      <c r="B448" s="54" t="s">
        <v>664</v>
      </c>
      <c r="C448" s="54" t="s">
        <v>701</v>
      </c>
      <c r="D448" s="55">
        <f>D449+D452</f>
        <v>6137113.4</v>
      </c>
    </row>
    <row r="449" spans="1:4" ht="15">
      <c r="A449" s="56" t="s">
        <v>615</v>
      </c>
      <c r="B449" s="54" t="s">
        <v>665</v>
      </c>
      <c r="C449" s="54" t="s">
        <v>701</v>
      </c>
      <c r="D449" s="55">
        <f>D450</f>
        <v>5953000</v>
      </c>
    </row>
    <row r="450" spans="1:4" ht="15">
      <c r="A450" s="56" t="s">
        <v>719</v>
      </c>
      <c r="B450" s="54" t="s">
        <v>665</v>
      </c>
      <c r="C450" s="54" t="s">
        <v>720</v>
      </c>
      <c r="D450" s="55">
        <f>D451</f>
        <v>5953000</v>
      </c>
    </row>
    <row r="451" spans="1:4" ht="62.25">
      <c r="A451" s="56" t="s">
        <v>768</v>
      </c>
      <c r="B451" s="54" t="s">
        <v>665</v>
      </c>
      <c r="C451" s="54" t="s">
        <v>769</v>
      </c>
      <c r="D451" s="55">
        <v>5953000</v>
      </c>
    </row>
    <row r="452" spans="1:4" ht="30.75">
      <c r="A452" s="56" t="s">
        <v>667</v>
      </c>
      <c r="B452" s="54" t="s">
        <v>666</v>
      </c>
      <c r="C452" s="54" t="s">
        <v>701</v>
      </c>
      <c r="D452" s="55">
        <f>D453</f>
        <v>184113.4</v>
      </c>
    </row>
    <row r="453" spans="1:4" ht="15">
      <c r="A453" s="56" t="s">
        <v>719</v>
      </c>
      <c r="B453" s="54" t="s">
        <v>666</v>
      </c>
      <c r="C453" s="54" t="s">
        <v>720</v>
      </c>
      <c r="D453" s="55">
        <f>D454</f>
        <v>184113.4</v>
      </c>
    </row>
    <row r="454" spans="1:4" ht="62.25">
      <c r="A454" s="56" t="s">
        <v>768</v>
      </c>
      <c r="B454" s="54" t="s">
        <v>666</v>
      </c>
      <c r="C454" s="54" t="s">
        <v>769</v>
      </c>
      <c r="D454" s="55">
        <v>184113.4</v>
      </c>
    </row>
    <row r="455" spans="1:4" ht="46.5">
      <c r="A455" s="50" t="s">
        <v>523</v>
      </c>
      <c r="B455" s="51" t="s">
        <v>90</v>
      </c>
      <c r="C455" s="51" t="s">
        <v>701</v>
      </c>
      <c r="D455" s="52">
        <f>D456</f>
        <v>6943998.6</v>
      </c>
    </row>
    <row r="456" spans="1:4" ht="62.25">
      <c r="A456" s="50" t="s">
        <v>524</v>
      </c>
      <c r="B456" s="51" t="s">
        <v>91</v>
      </c>
      <c r="C456" s="51" t="s">
        <v>701</v>
      </c>
      <c r="D456" s="52">
        <f>D457</f>
        <v>6943998.6</v>
      </c>
    </row>
    <row r="457" spans="1:4" ht="46.5">
      <c r="A457" s="53" t="s">
        <v>115</v>
      </c>
      <c r="B457" s="54" t="s">
        <v>92</v>
      </c>
      <c r="C457" s="54" t="s">
        <v>701</v>
      </c>
      <c r="D457" s="55">
        <f>D458</f>
        <v>6943998.6</v>
      </c>
    </row>
    <row r="458" spans="1:4" ht="30.75">
      <c r="A458" s="56" t="s">
        <v>569</v>
      </c>
      <c r="B458" s="88" t="s">
        <v>555</v>
      </c>
      <c r="C458" s="54" t="s">
        <v>701</v>
      </c>
      <c r="D458" s="55">
        <f>D459</f>
        <v>6943998.6</v>
      </c>
    </row>
    <row r="459" spans="1:4" ht="15">
      <c r="A459" s="56" t="s">
        <v>726</v>
      </c>
      <c r="B459" s="88" t="s">
        <v>555</v>
      </c>
      <c r="C459" s="54" t="s">
        <v>727</v>
      </c>
      <c r="D459" s="70">
        <f>D460</f>
        <v>6943998.6</v>
      </c>
    </row>
    <row r="460" spans="1:4" ht="30.75">
      <c r="A460" s="56" t="s">
        <v>728</v>
      </c>
      <c r="B460" s="88" t="s">
        <v>555</v>
      </c>
      <c r="C460" s="54" t="s">
        <v>729</v>
      </c>
      <c r="D460" s="70">
        <f>1500000+5128362.3+315636.3</f>
        <v>6943998.6</v>
      </c>
    </row>
    <row r="461" spans="1:4" ht="46.5">
      <c r="A461" s="50" t="s">
        <v>43</v>
      </c>
      <c r="B461" s="51" t="s">
        <v>93</v>
      </c>
      <c r="C461" s="51" t="s">
        <v>701</v>
      </c>
      <c r="D461" s="52">
        <f>D462</f>
        <v>1125600</v>
      </c>
    </row>
    <row r="462" spans="1:4" ht="46.5">
      <c r="A462" s="50" t="s">
        <v>44</v>
      </c>
      <c r="B462" s="51" t="s">
        <v>94</v>
      </c>
      <c r="C462" s="51" t="s">
        <v>701</v>
      </c>
      <c r="D462" s="52">
        <f>D463</f>
        <v>1125600</v>
      </c>
    </row>
    <row r="463" spans="1:4" ht="62.25">
      <c r="A463" s="53" t="s">
        <v>228</v>
      </c>
      <c r="B463" s="54" t="s">
        <v>95</v>
      </c>
      <c r="C463" s="54" t="s">
        <v>701</v>
      </c>
      <c r="D463" s="55">
        <f>D464</f>
        <v>1125600</v>
      </c>
    </row>
    <row r="464" spans="1:4" ht="62.25">
      <c r="A464" s="56" t="s">
        <v>18</v>
      </c>
      <c r="B464" s="54" t="s">
        <v>96</v>
      </c>
      <c r="C464" s="54" t="s">
        <v>701</v>
      </c>
      <c r="D464" s="55">
        <f>D465</f>
        <v>1125600</v>
      </c>
    </row>
    <row r="465" spans="1:4" ht="15">
      <c r="A465" s="56" t="s">
        <v>726</v>
      </c>
      <c r="B465" s="54" t="s">
        <v>96</v>
      </c>
      <c r="C465" s="54" t="s">
        <v>727</v>
      </c>
      <c r="D465" s="55">
        <f>D466</f>
        <v>1125600</v>
      </c>
    </row>
    <row r="466" spans="1:4" ht="30.75">
      <c r="A466" s="57" t="s">
        <v>728</v>
      </c>
      <c r="B466" s="58" t="s">
        <v>96</v>
      </c>
      <c r="C466" s="58" t="s">
        <v>729</v>
      </c>
      <c r="D466" s="59">
        <f>982790+142810</f>
        <v>1125600</v>
      </c>
    </row>
    <row r="467" spans="1:4" ht="78">
      <c r="A467" s="89" t="s">
        <v>630</v>
      </c>
      <c r="B467" s="51" t="s">
        <v>84</v>
      </c>
      <c r="C467" s="51" t="s">
        <v>701</v>
      </c>
      <c r="D467" s="52">
        <f>D468</f>
        <v>34884450.050000004</v>
      </c>
    </row>
    <row r="468" spans="1:4" ht="78">
      <c r="A468" s="64" t="s">
        <v>631</v>
      </c>
      <c r="B468" s="54" t="s">
        <v>85</v>
      </c>
      <c r="C468" s="54" t="s">
        <v>701</v>
      </c>
      <c r="D468" s="55">
        <f>D469+D474+D477</f>
        <v>34884450.050000004</v>
      </c>
    </row>
    <row r="469" spans="1:4" ht="15">
      <c r="A469" s="60" t="s">
        <v>231</v>
      </c>
      <c r="B469" s="65" t="s">
        <v>232</v>
      </c>
      <c r="C469" s="54" t="s">
        <v>701</v>
      </c>
      <c r="D469" s="55">
        <f>D470+D472</f>
        <v>27640421.62</v>
      </c>
    </row>
    <row r="470" spans="1:4" ht="30.75">
      <c r="A470" s="56" t="s">
        <v>702</v>
      </c>
      <c r="B470" s="65" t="s">
        <v>232</v>
      </c>
      <c r="C470" s="54" t="s">
        <v>703</v>
      </c>
      <c r="D470" s="55">
        <f>D471</f>
        <v>838818.41</v>
      </c>
    </row>
    <row r="471" spans="1:4" ht="30.75">
      <c r="A471" s="56" t="s">
        <v>704</v>
      </c>
      <c r="B471" s="65" t="s">
        <v>232</v>
      </c>
      <c r="C471" s="54" t="s">
        <v>705</v>
      </c>
      <c r="D471" s="55">
        <f>28059.4+10759.01+300000+500000</f>
        <v>838818.41</v>
      </c>
    </row>
    <row r="472" spans="1:4" ht="30.75">
      <c r="A472" s="56" t="s">
        <v>733</v>
      </c>
      <c r="B472" s="65" t="s">
        <v>232</v>
      </c>
      <c r="C472" s="54" t="s">
        <v>712</v>
      </c>
      <c r="D472" s="55">
        <f>D473</f>
        <v>26801603.21</v>
      </c>
    </row>
    <row r="473" spans="1:4" ht="15">
      <c r="A473" s="67" t="s">
        <v>734</v>
      </c>
      <c r="B473" s="65" t="s">
        <v>232</v>
      </c>
      <c r="C473" s="54" t="s">
        <v>735</v>
      </c>
      <c r="D473" s="55">
        <f>100000+250000-28059.4+27290421.62-10759.01-300000-500000</f>
        <v>26801603.21</v>
      </c>
    </row>
    <row r="474" spans="1:4" ht="46.5">
      <c r="A474" s="60" t="s">
        <v>770</v>
      </c>
      <c r="B474" s="65" t="s">
        <v>485</v>
      </c>
      <c r="C474" s="54" t="s">
        <v>701</v>
      </c>
      <c r="D474" s="55">
        <f>D475</f>
        <v>6446982.060000002</v>
      </c>
    </row>
    <row r="475" spans="1:4" ht="30.75">
      <c r="A475" s="56" t="s">
        <v>733</v>
      </c>
      <c r="B475" s="65" t="s">
        <v>485</v>
      </c>
      <c r="C475" s="54" t="s">
        <v>712</v>
      </c>
      <c r="D475" s="55">
        <f>D476</f>
        <v>6446982.060000002</v>
      </c>
    </row>
    <row r="476" spans="1:4" ht="15">
      <c r="A476" s="67" t="s">
        <v>734</v>
      </c>
      <c r="B476" s="65" t="s">
        <v>485</v>
      </c>
      <c r="C476" s="54" t="s">
        <v>735</v>
      </c>
      <c r="D476" s="55">
        <f>127561247-18807497-10000000-92306767.94</f>
        <v>6446982.060000002</v>
      </c>
    </row>
    <row r="477" spans="1:4" ht="30.75">
      <c r="A477" s="64" t="s">
        <v>487</v>
      </c>
      <c r="B477" s="54" t="s">
        <v>486</v>
      </c>
      <c r="C477" s="54" t="s">
        <v>701</v>
      </c>
      <c r="D477" s="55">
        <f>D478</f>
        <v>797046.3699999973</v>
      </c>
    </row>
    <row r="478" spans="1:4" ht="30.75">
      <c r="A478" s="56" t="s">
        <v>733</v>
      </c>
      <c r="B478" s="54" t="s">
        <v>486</v>
      </c>
      <c r="C478" s="54" t="s">
        <v>712</v>
      </c>
      <c r="D478" s="55">
        <f>D479</f>
        <v>797046.3699999973</v>
      </c>
    </row>
    <row r="479" spans="1:4" ht="15">
      <c r="A479" s="67" t="s">
        <v>734</v>
      </c>
      <c r="B479" s="54" t="s">
        <v>486</v>
      </c>
      <c r="C479" s="54" t="s">
        <v>735</v>
      </c>
      <c r="D479" s="55">
        <f>28337467.99-250000-27290421.62</f>
        <v>797046.3699999973</v>
      </c>
    </row>
    <row r="480" spans="1:4" ht="62.25">
      <c r="A480" s="50" t="s">
        <v>771</v>
      </c>
      <c r="B480" s="51" t="s">
        <v>262</v>
      </c>
      <c r="C480" s="51" t="s">
        <v>701</v>
      </c>
      <c r="D480" s="52">
        <f>D481</f>
        <v>2974389</v>
      </c>
    </row>
    <row r="481" spans="1:4" ht="62.25">
      <c r="A481" s="50" t="s">
        <v>772</v>
      </c>
      <c r="B481" s="51" t="s">
        <v>773</v>
      </c>
      <c r="C481" s="51" t="s">
        <v>701</v>
      </c>
      <c r="D481" s="52">
        <f>D482</f>
        <v>2974389</v>
      </c>
    </row>
    <row r="482" spans="1:4" ht="30.75">
      <c r="A482" s="53" t="s">
        <v>264</v>
      </c>
      <c r="B482" s="54" t="s">
        <v>266</v>
      </c>
      <c r="C482" s="54" t="s">
        <v>701</v>
      </c>
      <c r="D482" s="55">
        <f>D483+D488</f>
        <v>2974389</v>
      </c>
    </row>
    <row r="483" spans="1:4" ht="30.75">
      <c r="A483" s="56" t="s">
        <v>263</v>
      </c>
      <c r="B483" s="54" t="s">
        <v>267</v>
      </c>
      <c r="C483" s="54" t="s">
        <v>701</v>
      </c>
      <c r="D483" s="55">
        <f>D484+D486</f>
        <v>1036900</v>
      </c>
    </row>
    <row r="484" spans="1:4" ht="30.75">
      <c r="A484" s="56" t="s">
        <v>702</v>
      </c>
      <c r="B484" s="54" t="s">
        <v>267</v>
      </c>
      <c r="C484" s="54" t="s">
        <v>703</v>
      </c>
      <c r="D484" s="55">
        <f>D485</f>
        <v>174000</v>
      </c>
    </row>
    <row r="485" spans="1:4" ht="30.75">
      <c r="A485" s="56" t="s">
        <v>704</v>
      </c>
      <c r="B485" s="54" t="s">
        <v>267</v>
      </c>
      <c r="C485" s="54" t="s">
        <v>705</v>
      </c>
      <c r="D485" s="55">
        <f>165900+8100</f>
        <v>174000</v>
      </c>
    </row>
    <row r="486" spans="1:4" ht="30.75">
      <c r="A486" s="56" t="s">
        <v>706</v>
      </c>
      <c r="B486" s="54" t="s">
        <v>267</v>
      </c>
      <c r="C486" s="54" t="s">
        <v>707</v>
      </c>
      <c r="D486" s="55">
        <f>D487</f>
        <v>862900</v>
      </c>
    </row>
    <row r="487" spans="1:4" ht="15">
      <c r="A487" s="56" t="s">
        <v>708</v>
      </c>
      <c r="B487" s="54" t="s">
        <v>267</v>
      </c>
      <c r="C487" s="54" t="s">
        <v>709</v>
      </c>
      <c r="D487" s="55">
        <f>690000+70000+102900</f>
        <v>862900</v>
      </c>
    </row>
    <row r="488" spans="1:4" ht="15">
      <c r="A488" s="60" t="s">
        <v>231</v>
      </c>
      <c r="B488" s="54" t="s">
        <v>682</v>
      </c>
      <c r="C488" s="54" t="s">
        <v>701</v>
      </c>
      <c r="D488" s="55">
        <f>D489</f>
        <v>1937489</v>
      </c>
    </row>
    <row r="489" spans="1:4" ht="30.75">
      <c r="A489" s="56" t="s">
        <v>702</v>
      </c>
      <c r="B489" s="54" t="s">
        <v>682</v>
      </c>
      <c r="C489" s="54" t="s">
        <v>703</v>
      </c>
      <c r="D489" s="55">
        <f>D490</f>
        <v>1937489</v>
      </c>
    </row>
    <row r="490" spans="1:4" ht="30.75">
      <c r="A490" s="56" t="s">
        <v>704</v>
      </c>
      <c r="B490" s="54" t="s">
        <v>682</v>
      </c>
      <c r="C490" s="54" t="s">
        <v>705</v>
      </c>
      <c r="D490" s="55">
        <v>1937489</v>
      </c>
    </row>
    <row r="491" spans="1:4" ht="156">
      <c r="A491" s="50" t="s">
        <v>632</v>
      </c>
      <c r="B491" s="51" t="s">
        <v>492</v>
      </c>
      <c r="C491" s="51" t="s">
        <v>701</v>
      </c>
      <c r="D491" s="52">
        <f>D492</f>
        <v>21500687.2</v>
      </c>
    </row>
    <row r="492" spans="1:4" ht="171">
      <c r="A492" s="50" t="s">
        <v>633</v>
      </c>
      <c r="B492" s="51" t="s">
        <v>493</v>
      </c>
      <c r="C492" s="51" t="s">
        <v>701</v>
      </c>
      <c r="D492" s="52">
        <f>D493+D499</f>
        <v>21500687.2</v>
      </c>
    </row>
    <row r="493" spans="1:4" ht="46.5">
      <c r="A493" s="53" t="s">
        <v>203</v>
      </c>
      <c r="B493" s="54" t="s">
        <v>494</v>
      </c>
      <c r="C493" s="54" t="s">
        <v>701</v>
      </c>
      <c r="D493" s="55">
        <f>D494</f>
        <v>686200</v>
      </c>
    </row>
    <row r="494" spans="1:4" ht="30.75">
      <c r="A494" s="67" t="s">
        <v>46</v>
      </c>
      <c r="B494" s="54" t="s">
        <v>495</v>
      </c>
      <c r="C494" s="54" t="s">
        <v>701</v>
      </c>
      <c r="D494" s="55">
        <f>D495+D497</f>
        <v>686200</v>
      </c>
    </row>
    <row r="495" spans="1:4" ht="30.75">
      <c r="A495" s="56" t="s">
        <v>702</v>
      </c>
      <c r="B495" s="54" t="s">
        <v>495</v>
      </c>
      <c r="C495" s="54" t="s">
        <v>703</v>
      </c>
      <c r="D495" s="55">
        <f>D496</f>
        <v>678200</v>
      </c>
    </row>
    <row r="496" spans="1:4" ht="30.75">
      <c r="A496" s="56" t="s">
        <v>704</v>
      </c>
      <c r="B496" s="54" t="s">
        <v>495</v>
      </c>
      <c r="C496" s="54" t="s">
        <v>705</v>
      </c>
      <c r="D496" s="55">
        <f>541200-8000+130000+15000</f>
        <v>678200</v>
      </c>
    </row>
    <row r="497" spans="1:4" ht="15">
      <c r="A497" s="56" t="s">
        <v>719</v>
      </c>
      <c r="B497" s="54" t="s">
        <v>495</v>
      </c>
      <c r="C497" s="54" t="s">
        <v>720</v>
      </c>
      <c r="D497" s="55">
        <f>D498</f>
        <v>8000</v>
      </c>
    </row>
    <row r="498" spans="1:4" ht="15">
      <c r="A498" s="56" t="s">
        <v>721</v>
      </c>
      <c r="B498" s="54" t="s">
        <v>495</v>
      </c>
      <c r="C498" s="54" t="s">
        <v>722</v>
      </c>
      <c r="D498" s="55">
        <v>8000</v>
      </c>
    </row>
    <row r="499" spans="1:4" ht="78">
      <c r="A499" s="90" t="s">
        <v>637</v>
      </c>
      <c r="B499" s="54" t="s">
        <v>525</v>
      </c>
      <c r="C499" s="54" t="s">
        <v>701</v>
      </c>
      <c r="D499" s="55">
        <f>D500</f>
        <v>20814487.2</v>
      </c>
    </row>
    <row r="500" spans="1:4" ht="62.25">
      <c r="A500" s="56" t="s">
        <v>613</v>
      </c>
      <c r="B500" s="54" t="s">
        <v>640</v>
      </c>
      <c r="C500" s="54" t="s">
        <v>701</v>
      </c>
      <c r="D500" s="55">
        <f>D501+D503</f>
        <v>20814487.2</v>
      </c>
    </row>
    <row r="501" spans="1:4" ht="30.75">
      <c r="A501" s="56" t="s">
        <v>702</v>
      </c>
      <c r="B501" s="54" t="s">
        <v>640</v>
      </c>
      <c r="C501" s="54" t="s">
        <v>703</v>
      </c>
      <c r="D501" s="55">
        <f>D502</f>
        <v>624434.62</v>
      </c>
    </row>
    <row r="502" spans="1:4" ht="30.75">
      <c r="A502" s="56" t="s">
        <v>704</v>
      </c>
      <c r="B502" s="54" t="s">
        <v>640</v>
      </c>
      <c r="C502" s="54" t="s">
        <v>705</v>
      </c>
      <c r="D502" s="55">
        <v>624434.62</v>
      </c>
    </row>
    <row r="503" spans="1:4" ht="30.75">
      <c r="A503" s="56" t="s">
        <v>733</v>
      </c>
      <c r="B503" s="54" t="s">
        <v>640</v>
      </c>
      <c r="C503" s="54" t="s">
        <v>712</v>
      </c>
      <c r="D503" s="55">
        <f>D504</f>
        <v>20190052.58</v>
      </c>
    </row>
    <row r="504" spans="1:4" ht="15">
      <c r="A504" s="67" t="s">
        <v>734</v>
      </c>
      <c r="B504" s="54" t="s">
        <v>640</v>
      </c>
      <c r="C504" s="54" t="s">
        <v>735</v>
      </c>
      <c r="D504" s="55">
        <v>20190052.58</v>
      </c>
    </row>
    <row r="505" spans="1:4" ht="62.25">
      <c r="A505" s="86" t="s">
        <v>584</v>
      </c>
      <c r="B505" s="91" t="s">
        <v>583</v>
      </c>
      <c r="C505" s="51" t="s">
        <v>701</v>
      </c>
      <c r="D505" s="52">
        <f>D506</f>
        <v>1136931.26</v>
      </c>
    </row>
    <row r="506" spans="1:4" ht="78">
      <c r="A506" s="86" t="s">
        <v>586</v>
      </c>
      <c r="B506" s="51" t="s">
        <v>585</v>
      </c>
      <c r="C506" s="51" t="s">
        <v>701</v>
      </c>
      <c r="D506" s="52">
        <f>D507</f>
        <v>1136931.26</v>
      </c>
    </row>
    <row r="507" spans="1:4" ht="30.75">
      <c r="A507" s="53" t="s">
        <v>589</v>
      </c>
      <c r="B507" s="54" t="s">
        <v>588</v>
      </c>
      <c r="C507" s="54" t="s">
        <v>701</v>
      </c>
      <c r="D507" s="55">
        <f>D508</f>
        <v>1136931.26</v>
      </c>
    </row>
    <row r="508" spans="1:4" ht="30.75">
      <c r="A508" s="56" t="s">
        <v>702</v>
      </c>
      <c r="B508" s="54" t="s">
        <v>588</v>
      </c>
      <c r="C508" s="54" t="s">
        <v>703</v>
      </c>
      <c r="D508" s="55">
        <f>D509</f>
        <v>1136931.26</v>
      </c>
    </row>
    <row r="509" spans="1:4" ht="30.75">
      <c r="A509" s="56" t="s">
        <v>704</v>
      </c>
      <c r="B509" s="54" t="s">
        <v>588</v>
      </c>
      <c r="C509" s="54" t="s">
        <v>705</v>
      </c>
      <c r="D509" s="55">
        <f>557156+579775.26</f>
        <v>1136931.26</v>
      </c>
    </row>
    <row r="510" spans="1:4" ht="15">
      <c r="A510" s="50" t="s">
        <v>774</v>
      </c>
      <c r="B510" s="51" t="s">
        <v>775</v>
      </c>
      <c r="C510" s="51" t="s">
        <v>701</v>
      </c>
      <c r="D510" s="52">
        <f>D18+D24+D127+D219+D229+D245+D264+D277+D306+D327+D333+D341+D351+D365+D383+D389+D399+D405+D455+D461+D467+D480+D491+D505</f>
        <v>949408894.4499999</v>
      </c>
    </row>
    <row r="511" spans="1:4" ht="30.75">
      <c r="A511" s="50" t="s">
        <v>33</v>
      </c>
      <c r="B511" s="51" t="s">
        <v>47</v>
      </c>
      <c r="C511" s="51" t="s">
        <v>701</v>
      </c>
      <c r="D511" s="52">
        <f>D512</f>
        <v>96972453.23000002</v>
      </c>
    </row>
    <row r="512" spans="1:4" ht="30.75">
      <c r="A512" s="50" t="s">
        <v>34</v>
      </c>
      <c r="B512" s="51" t="s">
        <v>48</v>
      </c>
      <c r="C512" s="51" t="s">
        <v>701</v>
      </c>
      <c r="D512" s="52">
        <f>D513</f>
        <v>96972453.23000002</v>
      </c>
    </row>
    <row r="513" spans="1:4" ht="15">
      <c r="A513" s="86" t="s">
        <v>59</v>
      </c>
      <c r="B513" s="92" t="s">
        <v>60</v>
      </c>
      <c r="C513" s="51" t="s">
        <v>701</v>
      </c>
      <c r="D513" s="52">
        <f>D514+D517+D527+D530+D533+D536+D539+D542+D545+D550+D553+D556+D559+D562+D565+D568+D573+D576+D579</f>
        <v>96972453.23000002</v>
      </c>
    </row>
    <row r="514" spans="1:4" ht="15">
      <c r="A514" s="56" t="s">
        <v>35</v>
      </c>
      <c r="B514" s="54" t="s">
        <v>52</v>
      </c>
      <c r="C514" s="54" t="s">
        <v>701</v>
      </c>
      <c r="D514" s="55">
        <f>D515</f>
        <v>2041807</v>
      </c>
    </row>
    <row r="515" spans="1:4" ht="78">
      <c r="A515" s="56" t="s">
        <v>715</v>
      </c>
      <c r="B515" s="54" t="s">
        <v>52</v>
      </c>
      <c r="C515" s="54" t="s">
        <v>716</v>
      </c>
      <c r="D515" s="55">
        <f>D516</f>
        <v>2041807</v>
      </c>
    </row>
    <row r="516" spans="1:4" ht="30.75">
      <c r="A516" s="56" t="s">
        <v>761</v>
      </c>
      <c r="B516" s="54" t="s">
        <v>52</v>
      </c>
      <c r="C516" s="54" t="s">
        <v>762</v>
      </c>
      <c r="D516" s="55">
        <v>2041807</v>
      </c>
    </row>
    <row r="517" spans="1:4" ht="46.5">
      <c r="A517" s="93" t="s">
        <v>36</v>
      </c>
      <c r="B517" s="54" t="s">
        <v>49</v>
      </c>
      <c r="C517" s="54" t="s">
        <v>701</v>
      </c>
      <c r="D517" s="55">
        <f>D518+D520+D522+D525</f>
        <v>57879505.82000001</v>
      </c>
    </row>
    <row r="518" spans="1:4" ht="78">
      <c r="A518" s="56" t="s">
        <v>715</v>
      </c>
      <c r="B518" s="54" t="s">
        <v>49</v>
      </c>
      <c r="C518" s="54" t="s">
        <v>716</v>
      </c>
      <c r="D518" s="70">
        <f>D519</f>
        <v>55318724.730000004</v>
      </c>
    </row>
    <row r="519" spans="1:4" ht="30.75">
      <c r="A519" s="57" t="s">
        <v>761</v>
      </c>
      <c r="B519" s="58" t="s">
        <v>49</v>
      </c>
      <c r="C519" s="58" t="s">
        <v>762</v>
      </c>
      <c r="D519" s="71">
        <f>7206000+2939000+1088000+869175+39076680-100000-78964.51-80114-35000-2032.98-83084.04+83500.65+2806848.9-636.32-161738.34-48845.14+239228.5-23919+47118.64-10000+3542.67+24194+183260+103764.89+38209.6+1092740+144705.81-2909.6</f>
        <v>55318724.730000004</v>
      </c>
    </row>
    <row r="520" spans="1:4" ht="30.75">
      <c r="A520" s="56" t="s">
        <v>702</v>
      </c>
      <c r="B520" s="54" t="s">
        <v>49</v>
      </c>
      <c r="C520" s="54" t="s">
        <v>703</v>
      </c>
      <c r="D520" s="70">
        <f>D521</f>
        <v>2310291.2</v>
      </c>
    </row>
    <row r="521" spans="1:4" ht="30.75">
      <c r="A521" s="57" t="s">
        <v>704</v>
      </c>
      <c r="B521" s="58" t="s">
        <v>49</v>
      </c>
      <c r="C521" s="58" t="s">
        <v>705</v>
      </c>
      <c r="D521" s="71">
        <f>1157000+1133000+68000+150000+87000+210000-83500.65-16550-164002.15-10000-138376.81-66079.19-16200</f>
        <v>2310291.2</v>
      </c>
    </row>
    <row r="522" spans="1:4" ht="15">
      <c r="A522" s="56" t="s">
        <v>726</v>
      </c>
      <c r="B522" s="54" t="s">
        <v>49</v>
      </c>
      <c r="C522" s="54" t="s">
        <v>727</v>
      </c>
      <c r="D522" s="70">
        <f>D523+D524</f>
        <v>153956.94</v>
      </c>
    </row>
    <row r="523" spans="1:4" ht="30.75">
      <c r="A523" s="56" t="s">
        <v>728</v>
      </c>
      <c r="B523" s="54" t="s">
        <v>49</v>
      </c>
      <c r="C523" s="54" t="s">
        <v>729</v>
      </c>
      <c r="D523" s="55">
        <f>78964.51+2032.98-37710.55</f>
        <v>43286.93999999999</v>
      </c>
    </row>
    <row r="524" spans="1:4" ht="15">
      <c r="A524" s="57" t="s">
        <v>763</v>
      </c>
      <c r="B524" s="58" t="s">
        <v>49</v>
      </c>
      <c r="C524" s="58" t="s">
        <v>764</v>
      </c>
      <c r="D524" s="71">
        <f>131000-20330</f>
        <v>110670</v>
      </c>
    </row>
    <row r="525" spans="1:4" ht="15">
      <c r="A525" s="56" t="s">
        <v>719</v>
      </c>
      <c r="B525" s="54" t="s">
        <v>49</v>
      </c>
      <c r="C525" s="54" t="s">
        <v>720</v>
      </c>
      <c r="D525" s="70">
        <f>D526</f>
        <v>96532.95</v>
      </c>
    </row>
    <row r="526" spans="1:4" ht="15">
      <c r="A526" s="57" t="s">
        <v>723</v>
      </c>
      <c r="B526" s="58" t="s">
        <v>49</v>
      </c>
      <c r="C526" s="58" t="s">
        <v>724</v>
      </c>
      <c r="D526" s="71">
        <f>7000+10000+100000-10624-6329-3514.05</f>
        <v>96532.95</v>
      </c>
    </row>
    <row r="527" spans="1:4" ht="30.75">
      <c r="A527" s="56" t="s">
        <v>37</v>
      </c>
      <c r="B527" s="54" t="s">
        <v>51</v>
      </c>
      <c r="C527" s="54" t="s">
        <v>701</v>
      </c>
      <c r="D527" s="55">
        <f>D528</f>
        <v>1972111.7</v>
      </c>
    </row>
    <row r="528" spans="1:4" ht="78">
      <c r="A528" s="56" t="s">
        <v>715</v>
      </c>
      <c r="B528" s="54" t="s">
        <v>51</v>
      </c>
      <c r="C528" s="54" t="s">
        <v>716</v>
      </c>
      <c r="D528" s="55">
        <f>D529</f>
        <v>1972111.7</v>
      </c>
    </row>
    <row r="529" spans="1:4" ht="30.75">
      <c r="A529" s="57" t="s">
        <v>761</v>
      </c>
      <c r="B529" s="58" t="s">
        <v>51</v>
      </c>
      <c r="C529" s="58" t="s">
        <v>762</v>
      </c>
      <c r="D529" s="59">
        <f>1857000+83084.04+32027.66</f>
        <v>1972111.7</v>
      </c>
    </row>
    <row r="530" spans="1:4" ht="30.75">
      <c r="A530" s="56" t="s">
        <v>38</v>
      </c>
      <c r="B530" s="54" t="s">
        <v>53</v>
      </c>
      <c r="C530" s="54" t="s">
        <v>701</v>
      </c>
      <c r="D530" s="55">
        <f>D531</f>
        <v>199818.5</v>
      </c>
    </row>
    <row r="531" spans="1:4" ht="30.75">
      <c r="A531" s="56" t="s">
        <v>702</v>
      </c>
      <c r="B531" s="54" t="s">
        <v>53</v>
      </c>
      <c r="C531" s="54" t="s">
        <v>703</v>
      </c>
      <c r="D531" s="83">
        <f>D532</f>
        <v>199818.5</v>
      </c>
    </row>
    <row r="532" spans="1:4" ht="30.75">
      <c r="A532" s="57" t="s">
        <v>704</v>
      </c>
      <c r="B532" s="58" t="s">
        <v>53</v>
      </c>
      <c r="C532" s="58" t="s">
        <v>705</v>
      </c>
      <c r="D532" s="94">
        <f>200000-181.5</f>
        <v>199818.5</v>
      </c>
    </row>
    <row r="533" spans="1:4" ht="30.75">
      <c r="A533" s="56" t="s">
        <v>466</v>
      </c>
      <c r="B533" s="54" t="s">
        <v>465</v>
      </c>
      <c r="C533" s="54" t="s">
        <v>701</v>
      </c>
      <c r="D533" s="70">
        <f>D534</f>
        <v>0</v>
      </c>
    </row>
    <row r="534" spans="1:4" ht="15">
      <c r="A534" s="56" t="s">
        <v>719</v>
      </c>
      <c r="B534" s="54" t="s">
        <v>465</v>
      </c>
      <c r="C534" s="54" t="s">
        <v>720</v>
      </c>
      <c r="D534" s="70">
        <f>D535</f>
        <v>0</v>
      </c>
    </row>
    <row r="535" spans="1:4" ht="15">
      <c r="A535" s="56" t="s">
        <v>776</v>
      </c>
      <c r="B535" s="54" t="s">
        <v>465</v>
      </c>
      <c r="C535" s="54" t="s">
        <v>777</v>
      </c>
      <c r="D535" s="70">
        <v>0</v>
      </c>
    </row>
    <row r="536" spans="1:4" ht="30.75">
      <c r="A536" s="72" t="s">
        <v>240</v>
      </c>
      <c r="B536" s="65" t="s">
        <v>241</v>
      </c>
      <c r="C536" s="54" t="s">
        <v>701</v>
      </c>
      <c r="D536" s="55">
        <f>D537</f>
        <v>719615.36</v>
      </c>
    </row>
    <row r="537" spans="1:4" ht="15">
      <c r="A537" s="56" t="s">
        <v>719</v>
      </c>
      <c r="B537" s="65" t="s">
        <v>241</v>
      </c>
      <c r="C537" s="54" t="s">
        <v>720</v>
      </c>
      <c r="D537" s="55">
        <f>D538</f>
        <v>719615.36</v>
      </c>
    </row>
    <row r="538" spans="1:4" ht="15">
      <c r="A538" s="57" t="s">
        <v>721</v>
      </c>
      <c r="B538" s="82" t="s">
        <v>241</v>
      </c>
      <c r="C538" s="58" t="s">
        <v>722</v>
      </c>
      <c r="D538" s="59">
        <f>230280+80114+35000+361071.36+13150</f>
        <v>719615.36</v>
      </c>
    </row>
    <row r="539" spans="1:4" ht="30.75">
      <c r="A539" s="56" t="s">
        <v>39</v>
      </c>
      <c r="B539" s="54" t="s">
        <v>57</v>
      </c>
      <c r="C539" s="54" t="s">
        <v>701</v>
      </c>
      <c r="D539" s="55">
        <f>D540</f>
        <v>1665972</v>
      </c>
    </row>
    <row r="540" spans="1:4" ht="15">
      <c r="A540" s="56" t="s">
        <v>778</v>
      </c>
      <c r="B540" s="54" t="s">
        <v>57</v>
      </c>
      <c r="C540" s="54" t="s">
        <v>739</v>
      </c>
      <c r="D540" s="55">
        <f>D541</f>
        <v>1665972</v>
      </c>
    </row>
    <row r="541" spans="1:4" ht="15">
      <c r="A541" s="56" t="s">
        <v>779</v>
      </c>
      <c r="B541" s="54" t="s">
        <v>57</v>
      </c>
      <c r="C541" s="54" t="s">
        <v>780</v>
      </c>
      <c r="D541" s="55">
        <v>1665972</v>
      </c>
    </row>
    <row r="542" spans="1:4" ht="46.5">
      <c r="A542" s="56" t="s">
        <v>530</v>
      </c>
      <c r="B542" s="54" t="s">
        <v>126</v>
      </c>
      <c r="C542" s="54" t="s">
        <v>701</v>
      </c>
      <c r="D542" s="55">
        <f>D543</f>
        <v>29424</v>
      </c>
    </row>
    <row r="543" spans="1:4" ht="30.75">
      <c r="A543" s="56" t="s">
        <v>702</v>
      </c>
      <c r="B543" s="54" t="s">
        <v>126</v>
      </c>
      <c r="C543" s="54" t="s">
        <v>703</v>
      </c>
      <c r="D543" s="55">
        <f>D544</f>
        <v>29424</v>
      </c>
    </row>
    <row r="544" spans="1:4" ht="30.75">
      <c r="A544" s="56" t="s">
        <v>704</v>
      </c>
      <c r="B544" s="54" t="s">
        <v>126</v>
      </c>
      <c r="C544" s="54" t="s">
        <v>705</v>
      </c>
      <c r="D544" s="55">
        <v>29424</v>
      </c>
    </row>
    <row r="545" spans="1:4" ht="30.75">
      <c r="A545" s="56" t="s">
        <v>531</v>
      </c>
      <c r="B545" s="54" t="s">
        <v>124</v>
      </c>
      <c r="C545" s="54" t="s">
        <v>701</v>
      </c>
      <c r="D545" s="55">
        <f>D546+D548</f>
        <v>2488080</v>
      </c>
    </row>
    <row r="546" spans="1:4" ht="78">
      <c r="A546" s="56" t="s">
        <v>715</v>
      </c>
      <c r="B546" s="54" t="s">
        <v>124</v>
      </c>
      <c r="C546" s="54" t="s">
        <v>716</v>
      </c>
      <c r="D546" s="55">
        <f>D547</f>
        <v>1961728.09</v>
      </c>
    </row>
    <row r="547" spans="1:4" ht="30.75">
      <c r="A547" s="56" t="s">
        <v>761</v>
      </c>
      <c r="B547" s="54" t="s">
        <v>124</v>
      </c>
      <c r="C547" s="54" t="s">
        <v>762</v>
      </c>
      <c r="D547" s="55">
        <f>1477907+364560+117291.09+1970</f>
        <v>1961728.09</v>
      </c>
    </row>
    <row r="548" spans="1:4" ht="30.75">
      <c r="A548" s="56" t="s">
        <v>702</v>
      </c>
      <c r="B548" s="54" t="s">
        <v>124</v>
      </c>
      <c r="C548" s="54" t="s">
        <v>703</v>
      </c>
      <c r="D548" s="55">
        <f>D549</f>
        <v>526351.91</v>
      </c>
    </row>
    <row r="549" spans="1:4" ht="30.75">
      <c r="A549" s="56" t="s">
        <v>704</v>
      </c>
      <c r="B549" s="54" t="s">
        <v>124</v>
      </c>
      <c r="C549" s="54" t="s">
        <v>705</v>
      </c>
      <c r="D549" s="55">
        <f>1010173-364560-117291.09-1970</f>
        <v>526351.91</v>
      </c>
    </row>
    <row r="550" spans="1:4" ht="30.75">
      <c r="A550" s="56" t="s">
        <v>238</v>
      </c>
      <c r="B550" s="54" t="s">
        <v>239</v>
      </c>
      <c r="C550" s="54" t="s">
        <v>701</v>
      </c>
      <c r="D550" s="70">
        <f>D551</f>
        <v>715000</v>
      </c>
    </row>
    <row r="551" spans="1:4" ht="78">
      <c r="A551" s="56" t="s">
        <v>715</v>
      </c>
      <c r="B551" s="54" t="s">
        <v>239</v>
      </c>
      <c r="C551" s="54" t="s">
        <v>716</v>
      </c>
      <c r="D551" s="70">
        <f>D552</f>
        <v>715000</v>
      </c>
    </row>
    <row r="552" spans="1:4" ht="30.75">
      <c r="A552" s="56" t="s">
        <v>761</v>
      </c>
      <c r="B552" s="54" t="s">
        <v>239</v>
      </c>
      <c r="C552" s="54" t="s">
        <v>762</v>
      </c>
      <c r="D552" s="70">
        <f>560000+55000+5000+5000+5000+60000+25000</f>
        <v>715000</v>
      </c>
    </row>
    <row r="553" spans="1:4" ht="46.5">
      <c r="A553" s="56" t="s">
        <v>40</v>
      </c>
      <c r="B553" s="54" t="s">
        <v>50</v>
      </c>
      <c r="C553" s="54" t="s">
        <v>701</v>
      </c>
      <c r="D553" s="55">
        <f>D554</f>
        <v>5043467</v>
      </c>
    </row>
    <row r="554" spans="1:4" ht="15">
      <c r="A554" s="56" t="s">
        <v>778</v>
      </c>
      <c r="B554" s="54" t="s">
        <v>50</v>
      </c>
      <c r="C554" s="54" t="s">
        <v>739</v>
      </c>
      <c r="D554" s="55">
        <f>D555</f>
        <v>5043467</v>
      </c>
    </row>
    <row r="555" spans="1:4" ht="15">
      <c r="A555" s="56" t="s">
        <v>781</v>
      </c>
      <c r="B555" s="54" t="s">
        <v>50</v>
      </c>
      <c r="C555" s="54" t="s">
        <v>782</v>
      </c>
      <c r="D555" s="55">
        <v>5043467</v>
      </c>
    </row>
    <row r="556" spans="1:4" ht="15">
      <c r="A556" s="56" t="s">
        <v>234</v>
      </c>
      <c r="B556" s="54" t="s">
        <v>298</v>
      </c>
      <c r="C556" s="54" t="s">
        <v>701</v>
      </c>
      <c r="D556" s="55">
        <f>D557</f>
        <v>3500000</v>
      </c>
    </row>
    <row r="557" spans="1:4" ht="15">
      <c r="A557" s="56" t="s">
        <v>778</v>
      </c>
      <c r="B557" s="54" t="s">
        <v>298</v>
      </c>
      <c r="C557" s="54" t="s">
        <v>739</v>
      </c>
      <c r="D557" s="55">
        <f>D558</f>
        <v>3500000</v>
      </c>
    </row>
    <row r="558" spans="1:4" ht="15">
      <c r="A558" s="56" t="s">
        <v>234</v>
      </c>
      <c r="B558" s="54" t="s">
        <v>298</v>
      </c>
      <c r="C558" s="54" t="s">
        <v>741</v>
      </c>
      <c r="D558" s="55">
        <v>3500000</v>
      </c>
    </row>
    <row r="559" spans="1:4" ht="30.75">
      <c r="A559" s="56" t="s">
        <v>532</v>
      </c>
      <c r="B559" s="54" t="s">
        <v>54</v>
      </c>
      <c r="C559" s="54" t="s">
        <v>701</v>
      </c>
      <c r="D559" s="55">
        <f>D560</f>
        <v>1137906</v>
      </c>
    </row>
    <row r="560" spans="1:4" ht="78">
      <c r="A560" s="56" t="s">
        <v>715</v>
      </c>
      <c r="B560" s="54" t="s">
        <v>54</v>
      </c>
      <c r="C560" s="54" t="s">
        <v>716</v>
      </c>
      <c r="D560" s="55">
        <f>D561</f>
        <v>1137906</v>
      </c>
    </row>
    <row r="561" spans="1:4" ht="30.75">
      <c r="A561" s="56" t="s">
        <v>761</v>
      </c>
      <c r="B561" s="54" t="s">
        <v>54</v>
      </c>
      <c r="C561" s="54" t="s">
        <v>762</v>
      </c>
      <c r="D561" s="55">
        <v>1137906</v>
      </c>
    </row>
    <row r="562" spans="1:4" ht="30.75">
      <c r="A562" s="56" t="s">
        <v>533</v>
      </c>
      <c r="B562" s="54" t="s">
        <v>55</v>
      </c>
      <c r="C562" s="54" t="s">
        <v>701</v>
      </c>
      <c r="D562" s="55">
        <f>D563</f>
        <v>737873</v>
      </c>
    </row>
    <row r="563" spans="1:4" ht="78">
      <c r="A563" s="56" t="s">
        <v>715</v>
      </c>
      <c r="B563" s="54" t="s">
        <v>55</v>
      </c>
      <c r="C563" s="54" t="s">
        <v>716</v>
      </c>
      <c r="D563" s="55">
        <f>D564</f>
        <v>737873</v>
      </c>
    </row>
    <row r="564" spans="1:4" ht="30.75">
      <c r="A564" s="56" t="s">
        <v>761</v>
      </c>
      <c r="B564" s="54" t="s">
        <v>55</v>
      </c>
      <c r="C564" s="54" t="s">
        <v>762</v>
      </c>
      <c r="D564" s="55">
        <v>737873</v>
      </c>
    </row>
    <row r="565" spans="1:4" ht="78">
      <c r="A565" s="56" t="s">
        <v>534</v>
      </c>
      <c r="B565" s="54" t="s">
        <v>58</v>
      </c>
      <c r="C565" s="54" t="s">
        <v>701</v>
      </c>
      <c r="D565" s="55">
        <f>D566</f>
        <v>490997</v>
      </c>
    </row>
    <row r="566" spans="1:4" ht="30.75">
      <c r="A566" s="56" t="s">
        <v>702</v>
      </c>
      <c r="B566" s="54" t="s">
        <v>58</v>
      </c>
      <c r="C566" s="54" t="s">
        <v>703</v>
      </c>
      <c r="D566" s="70">
        <f>D567</f>
        <v>490997</v>
      </c>
    </row>
    <row r="567" spans="1:4" ht="30.75">
      <c r="A567" s="56" t="s">
        <v>704</v>
      </c>
      <c r="B567" s="54" t="s">
        <v>58</v>
      </c>
      <c r="C567" s="54" t="s">
        <v>705</v>
      </c>
      <c r="D567" s="70">
        <v>490997</v>
      </c>
    </row>
    <row r="568" spans="1:4" ht="46.5">
      <c r="A568" s="56" t="s">
        <v>783</v>
      </c>
      <c r="B568" s="54" t="s">
        <v>56</v>
      </c>
      <c r="C568" s="54" t="s">
        <v>701</v>
      </c>
      <c r="D568" s="55">
        <f>D569+D571</f>
        <v>747157</v>
      </c>
    </row>
    <row r="569" spans="1:4" ht="78">
      <c r="A569" s="56" t="s">
        <v>715</v>
      </c>
      <c r="B569" s="54" t="s">
        <v>56</v>
      </c>
      <c r="C569" s="54" t="s">
        <v>716</v>
      </c>
      <c r="D569" s="55">
        <f>D570</f>
        <v>718157</v>
      </c>
    </row>
    <row r="570" spans="1:4" ht="30.75">
      <c r="A570" s="56" t="s">
        <v>761</v>
      </c>
      <c r="B570" s="54" t="s">
        <v>56</v>
      </c>
      <c r="C570" s="54" t="s">
        <v>762</v>
      </c>
      <c r="D570" s="55">
        <f>652657-34012+76429.87+23082.13</f>
        <v>718157</v>
      </c>
    </row>
    <row r="571" spans="1:4" ht="30.75">
      <c r="A571" s="56" t="s">
        <v>702</v>
      </c>
      <c r="B571" s="54" t="s">
        <v>56</v>
      </c>
      <c r="C571" s="54" t="s">
        <v>703</v>
      </c>
      <c r="D571" s="55">
        <f>D572</f>
        <v>29000</v>
      </c>
    </row>
    <row r="572" spans="1:4" ht="30.75">
      <c r="A572" s="56" t="s">
        <v>704</v>
      </c>
      <c r="B572" s="54" t="s">
        <v>56</v>
      </c>
      <c r="C572" s="54" t="s">
        <v>705</v>
      </c>
      <c r="D572" s="55">
        <f>94500-61000-4500</f>
        <v>29000</v>
      </c>
    </row>
    <row r="573" spans="1:4" ht="62.25">
      <c r="A573" s="56" t="s">
        <v>488</v>
      </c>
      <c r="B573" s="54" t="s">
        <v>489</v>
      </c>
      <c r="C573" s="54" t="s">
        <v>701</v>
      </c>
      <c r="D573" s="70">
        <f>D574</f>
        <v>17599762.6</v>
      </c>
    </row>
    <row r="574" spans="1:4" ht="15">
      <c r="A574" s="56" t="s">
        <v>778</v>
      </c>
      <c r="B574" s="54" t="s">
        <v>489</v>
      </c>
      <c r="C574" s="54" t="s">
        <v>739</v>
      </c>
      <c r="D574" s="70">
        <f>D575</f>
        <v>17599762.6</v>
      </c>
    </row>
    <row r="575" spans="1:4" ht="15">
      <c r="A575" s="56" t="s">
        <v>781</v>
      </c>
      <c r="B575" s="54" t="s">
        <v>489</v>
      </c>
      <c r="C575" s="54" t="s">
        <v>782</v>
      </c>
      <c r="D575" s="70">
        <f>17755625-155862.4</f>
        <v>17599762.6</v>
      </c>
    </row>
    <row r="576" spans="1:4" ht="62.25">
      <c r="A576" s="56" t="s">
        <v>535</v>
      </c>
      <c r="B576" s="54" t="s">
        <v>125</v>
      </c>
      <c r="C576" s="54" t="s">
        <v>701</v>
      </c>
      <c r="D576" s="55">
        <f>D577</f>
        <v>733.25</v>
      </c>
    </row>
    <row r="577" spans="1:4" ht="30.75">
      <c r="A577" s="56" t="s">
        <v>702</v>
      </c>
      <c r="B577" s="54" t="s">
        <v>125</v>
      </c>
      <c r="C577" s="54" t="s">
        <v>703</v>
      </c>
      <c r="D577" s="70">
        <f>D578</f>
        <v>733.25</v>
      </c>
    </row>
    <row r="578" spans="1:4" ht="30.75">
      <c r="A578" s="56" t="s">
        <v>704</v>
      </c>
      <c r="B578" s="54" t="s">
        <v>125</v>
      </c>
      <c r="C578" s="54" t="s">
        <v>705</v>
      </c>
      <c r="D578" s="70">
        <v>733.25</v>
      </c>
    </row>
    <row r="579" spans="1:4" ht="78">
      <c r="A579" s="62" t="s">
        <v>617</v>
      </c>
      <c r="B579" s="54" t="s">
        <v>616</v>
      </c>
      <c r="C579" s="54" t="s">
        <v>701</v>
      </c>
      <c r="D579" s="55">
        <f>D580</f>
        <v>3223</v>
      </c>
    </row>
    <row r="580" spans="1:4" ht="78">
      <c r="A580" s="56" t="s">
        <v>715</v>
      </c>
      <c r="B580" s="54" t="s">
        <v>616</v>
      </c>
      <c r="C580" s="54" t="s">
        <v>716</v>
      </c>
      <c r="D580" s="55">
        <f>D581</f>
        <v>3223</v>
      </c>
    </row>
    <row r="581" spans="1:4" ht="30.75">
      <c r="A581" s="56" t="s">
        <v>761</v>
      </c>
      <c r="B581" s="54" t="s">
        <v>616</v>
      </c>
      <c r="C581" s="54" t="s">
        <v>762</v>
      </c>
      <c r="D581" s="55">
        <v>3223</v>
      </c>
    </row>
    <row r="582" spans="1:4" ht="15">
      <c r="A582" s="117" t="s">
        <v>784</v>
      </c>
      <c r="B582" s="117"/>
      <c r="C582" s="118"/>
      <c r="D582" s="95">
        <f>D510+D511</f>
        <v>1046381347.68</v>
      </c>
    </row>
    <row r="585" ht="12.75">
      <c r="D585" s="96"/>
    </row>
    <row r="586" ht="12.75">
      <c r="B586" s="96"/>
    </row>
  </sheetData>
  <sheetProtection/>
  <autoFilter ref="A17:D582"/>
  <mergeCells count="3">
    <mergeCell ref="A13:D13"/>
    <mergeCell ref="A15:D15"/>
    <mergeCell ref="A582:C582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67.375" style="0" customWidth="1"/>
  </cols>
  <sheetData>
    <row r="2" ht="31.5" customHeight="1">
      <c r="B2" s="44" t="s">
        <v>685</v>
      </c>
    </row>
    <row r="4" ht="33">
      <c r="B4" s="28" t="s">
        <v>683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2022-12-26T02:28:23Z</cp:lastPrinted>
  <dcterms:created xsi:type="dcterms:W3CDTF">2014-10-28T05:18:55Z</dcterms:created>
  <dcterms:modified xsi:type="dcterms:W3CDTF">2022-12-26T02:32:36Z</dcterms:modified>
  <cp:category/>
  <cp:version/>
  <cp:contentType/>
  <cp:contentStatus/>
</cp:coreProperties>
</file>